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5E09E32-6E3F-4AD7-BBDD-A3E1B45E9E95}" xr6:coauthVersionLast="46" xr6:coauthVersionMax="47" xr10:uidLastSave="{00000000-0000-0000-0000-000000000000}"/>
  <bookViews>
    <workbookView xWindow="-120" yWindow="-120" windowWidth="24240" windowHeight="13140" firstSheet="3" activeTab="6" xr2:uid="{00000000-000D-0000-FFFF-FFFF00000000}"/>
  </bookViews>
  <sheets>
    <sheet name="6 NOV.2008" sheetId="21" r:id="rId1"/>
    <sheet name="11 NOV.2008" sheetId="22" r:id="rId2"/>
    <sheet name="13 NOV.2008" sheetId="23" r:id="rId3"/>
    <sheet name="DISPONIB.ACTUAL" sheetId="24" r:id="rId4"/>
    <sheet name="DISPONIBILIDAD AECID" sheetId="27" r:id="rId5"/>
    <sheet name="CONTROL PRESUP.CONSTRUCION" sheetId="25" r:id="rId6"/>
    <sheet name="RELACION CKS" sheetId="20" r:id="rId7"/>
    <sheet name="20 FEBRERO " sheetId="19" r:id="rId8"/>
    <sheet name="18 FEBRERO" sheetId="18" r:id="rId9"/>
  </sheets>
  <definedNames>
    <definedName name="_xlnm.Print_Area" localSheetId="8">'18 FEBRERO'!$A$1:$K$30</definedName>
    <definedName name="_xlnm.Print_Area" localSheetId="7">'20 FEBRERO '!$A$1:$K$30</definedName>
    <definedName name="_xlnm.Print_Area" localSheetId="0">'6 NOV.2008'!$A$1:$K$31</definedName>
    <definedName name="_xlnm.Print_Area" localSheetId="3">DISPONIB.ACTUAL!$B$1:$M$27</definedName>
    <definedName name="_xlnm.Print_Area" localSheetId="6">'RELACION CKS'!$A$40:$E$94</definedName>
    <definedName name="_xlnm.Print_Titles" localSheetId="6">'RELACION CKS'!$42:$51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20" l="1"/>
  <c r="D19" i="27"/>
  <c r="D20" i="27" s="1"/>
  <c r="D11" i="27"/>
  <c r="N36" i="24"/>
  <c r="N30" i="24"/>
  <c r="O27" i="24"/>
  <c r="N27" i="24"/>
  <c r="N23" i="24"/>
  <c r="N19" i="24"/>
  <c r="N17" i="24"/>
  <c r="I79" i="20" l="1"/>
  <c r="E58" i="20" l="1"/>
  <c r="O9" i="19" l="1"/>
  <c r="J13" i="24" l="1"/>
  <c r="J14" i="24" l="1"/>
  <c r="M14" i="24" s="1"/>
  <c r="N18" i="24" l="1"/>
  <c r="N25" i="24"/>
  <c r="N31" i="24" s="1"/>
  <c r="E104" i="20"/>
  <c r="J11" i="24" l="1"/>
  <c r="M11" i="24" s="1"/>
  <c r="J16" i="24"/>
  <c r="M16" i="24" s="1"/>
  <c r="J15" i="24"/>
  <c r="M15" i="24" s="1"/>
  <c r="H7" i="18"/>
  <c r="K7" i="18" s="1"/>
  <c r="H8" i="18"/>
  <c r="K8" i="18" s="1"/>
  <c r="H9" i="18"/>
  <c r="I9" i="18"/>
  <c r="H10" i="18"/>
  <c r="K10" i="18" s="1"/>
  <c r="H11" i="18"/>
  <c r="K11" i="18" s="1"/>
  <c r="H12" i="18"/>
  <c r="K12" i="18" s="1"/>
  <c r="H13" i="18"/>
  <c r="K13" i="18" s="1"/>
  <c r="D14" i="18"/>
  <c r="H14" i="18" s="1"/>
  <c r="K14" i="18" s="1"/>
  <c r="H15" i="18"/>
  <c r="K15" i="18" s="1"/>
  <c r="H16" i="18"/>
  <c r="K16" i="18"/>
  <c r="H17" i="18"/>
  <c r="K17" i="18" s="1"/>
  <c r="H18" i="18"/>
  <c r="K18" i="18"/>
  <c r="H19" i="18"/>
  <c r="K19" i="18" s="1"/>
  <c r="H20" i="18"/>
  <c r="K20" i="18" s="1"/>
  <c r="H21" i="18"/>
  <c r="K21" i="18" s="1"/>
  <c r="H22" i="18"/>
  <c r="K22" i="18"/>
  <c r="H7" i="19"/>
  <c r="K7" i="19" s="1"/>
  <c r="H8" i="19"/>
  <c r="K8" i="19" s="1"/>
  <c r="H9" i="19"/>
  <c r="I9" i="19"/>
  <c r="H10" i="19"/>
  <c r="K10" i="19" s="1"/>
  <c r="H11" i="19"/>
  <c r="K11" i="19" s="1"/>
  <c r="H12" i="19"/>
  <c r="K12" i="19" s="1"/>
  <c r="H13" i="19"/>
  <c r="K13" i="19" s="1"/>
  <c r="D14" i="19"/>
  <c r="H14" i="19" s="1"/>
  <c r="K14" i="19" s="1"/>
  <c r="H15" i="19"/>
  <c r="K15" i="19" s="1"/>
  <c r="H16" i="19"/>
  <c r="K16" i="19" s="1"/>
  <c r="H17" i="19"/>
  <c r="K17" i="19" s="1"/>
  <c r="D18" i="19"/>
  <c r="H18" i="19" s="1"/>
  <c r="K18" i="19" s="1"/>
  <c r="H19" i="19"/>
  <c r="K19" i="19" s="1"/>
  <c r="H20" i="19"/>
  <c r="K20" i="19" s="1"/>
  <c r="H21" i="19"/>
  <c r="K21" i="19" s="1"/>
  <c r="H22" i="19"/>
  <c r="K22" i="19" s="1"/>
  <c r="G7" i="20"/>
  <c r="J7" i="20" s="1"/>
  <c r="G8" i="20"/>
  <c r="J8" i="20" s="1"/>
  <c r="G9" i="20"/>
  <c r="J9" i="20" s="1"/>
  <c r="G10" i="20"/>
  <c r="J10" i="20" s="1"/>
  <c r="G11" i="20"/>
  <c r="J11" i="20" s="1"/>
  <c r="G12" i="20"/>
  <c r="J12" i="20" s="1"/>
  <c r="G13" i="20"/>
  <c r="J13" i="20" s="1"/>
  <c r="G14" i="20"/>
  <c r="J14" i="20" s="1"/>
  <c r="G15" i="20"/>
  <c r="J15" i="20" s="1"/>
  <c r="G16" i="20"/>
  <c r="J16" i="20" s="1"/>
  <c r="G17" i="20"/>
  <c r="J17" i="20" s="1"/>
  <c r="G18" i="20"/>
  <c r="J18" i="20" s="1"/>
  <c r="G19" i="20"/>
  <c r="J19" i="20" s="1"/>
  <c r="G20" i="20"/>
  <c r="J20" i="20" s="1"/>
  <c r="G21" i="20"/>
  <c r="J21" i="20" s="1"/>
  <c r="G22" i="20"/>
  <c r="J22" i="20" s="1"/>
  <c r="J12" i="24"/>
  <c r="M12" i="24" s="1"/>
  <c r="I11" i="23"/>
  <c r="L11" i="23" s="1"/>
  <c r="I12" i="23"/>
  <c r="L12" i="23" s="1"/>
  <c r="I13" i="23"/>
  <c r="L13" i="23" s="1"/>
  <c r="I14" i="23"/>
  <c r="L14" i="23" s="1"/>
  <c r="I15" i="23"/>
  <c r="L15" i="23" s="1"/>
  <c r="I16" i="23"/>
  <c r="L16" i="23" s="1"/>
  <c r="I17" i="23"/>
  <c r="L17" i="23" s="1"/>
  <c r="I18" i="23"/>
  <c r="L18" i="23" s="1"/>
  <c r="I19" i="23"/>
  <c r="L19" i="23" s="1"/>
  <c r="I20" i="23"/>
  <c r="L20" i="23" s="1"/>
  <c r="I21" i="23"/>
  <c r="L21" i="23" s="1"/>
  <c r="I22" i="23"/>
  <c r="L22" i="23" s="1"/>
  <c r="I23" i="23"/>
  <c r="L23" i="23" s="1"/>
  <c r="I24" i="23"/>
  <c r="L24" i="23" s="1"/>
  <c r="I25" i="23"/>
  <c r="L25" i="23" s="1"/>
  <c r="I26" i="23"/>
  <c r="I27" i="23"/>
  <c r="L27" i="23" s="1"/>
  <c r="I11" i="22"/>
  <c r="L11" i="22" s="1"/>
  <c r="I12" i="22"/>
  <c r="L12" i="22" s="1"/>
  <c r="I13" i="22"/>
  <c r="L13" i="22" s="1"/>
  <c r="I14" i="22"/>
  <c r="L14" i="22" s="1"/>
  <c r="I15" i="22"/>
  <c r="L15" i="22" s="1"/>
  <c r="I16" i="22"/>
  <c r="L16" i="22" s="1"/>
  <c r="I17" i="22"/>
  <c r="L17" i="22" s="1"/>
  <c r="I18" i="22"/>
  <c r="L18" i="22" s="1"/>
  <c r="I19" i="22"/>
  <c r="L19" i="22" s="1"/>
  <c r="I20" i="22"/>
  <c r="L20" i="22" s="1"/>
  <c r="I21" i="22"/>
  <c r="L21" i="22" s="1"/>
  <c r="I22" i="22"/>
  <c r="L22" i="22" s="1"/>
  <c r="I23" i="22"/>
  <c r="L23" i="22" s="1"/>
  <c r="I24" i="22"/>
  <c r="L24" i="22" s="1"/>
  <c r="I25" i="22"/>
  <c r="L25" i="22" s="1"/>
  <c r="I26" i="22"/>
  <c r="I27" i="22"/>
  <c r="L27" i="22" s="1"/>
  <c r="H7" i="21"/>
  <c r="K7" i="21" s="1"/>
  <c r="H8" i="21"/>
  <c r="K8" i="21" s="1"/>
  <c r="H9" i="21"/>
  <c r="K9" i="21" s="1"/>
  <c r="H10" i="21"/>
  <c r="K10" i="21" s="1"/>
  <c r="H11" i="21"/>
  <c r="K11" i="21" s="1"/>
  <c r="H12" i="21"/>
  <c r="K12" i="21" s="1"/>
  <c r="H13" i="21"/>
  <c r="K13" i="21" s="1"/>
  <c r="H14" i="21"/>
  <c r="K14" i="21" s="1"/>
  <c r="H15" i="21"/>
  <c r="K15" i="21" s="1"/>
  <c r="H16" i="21"/>
  <c r="K16" i="21" s="1"/>
  <c r="H17" i="21"/>
  <c r="K17" i="21" s="1"/>
  <c r="H18" i="21"/>
  <c r="K18" i="21" s="1"/>
  <c r="H19" i="21"/>
  <c r="K19" i="21" s="1"/>
  <c r="H20" i="21"/>
  <c r="K20" i="21" s="1"/>
  <c r="H21" i="21"/>
  <c r="K21" i="21" s="1"/>
  <c r="H22" i="21"/>
  <c r="H23" i="21"/>
  <c r="K23" i="21" s="1"/>
  <c r="K9" i="19" l="1"/>
  <c r="K9" i="18"/>
  <c r="M13" i="24" l="1"/>
</calcChain>
</file>

<file path=xl/sharedStrings.xml><?xml version="1.0" encoding="utf-8"?>
<sst xmlns="http://schemas.openxmlformats.org/spreadsheetml/2006/main" count="417" uniqueCount="125">
  <si>
    <t>SECRETARIA DE ESTADO DE LA MUJER</t>
  </si>
  <si>
    <t>ESTADO DE DISPONIBILIDAD EN LIBROS</t>
  </si>
  <si>
    <t>NOMBRE</t>
  </si>
  <si>
    <t>NO. CUENTA</t>
  </si>
  <si>
    <t>BALANCE DIA ANTERIOR</t>
  </si>
  <si>
    <t>TRANSF.</t>
  </si>
  <si>
    <t>REINTEGROS</t>
  </si>
  <si>
    <t>TOTAL INGRESOS</t>
  </si>
  <si>
    <t>CHEQUES</t>
  </si>
  <si>
    <t>CARGOS BANCARIOS</t>
  </si>
  <si>
    <t>DISPONIBLE A LA FECHA</t>
  </si>
  <si>
    <t>CUENTA ADMINISTRATIVA</t>
  </si>
  <si>
    <t>240-001972-4</t>
  </si>
  <si>
    <t>INGRESOS EXTRAPRES.</t>
  </si>
  <si>
    <t>010-246751-0</t>
  </si>
  <si>
    <t>FONDO REPONIBLE</t>
  </si>
  <si>
    <t>010-249287-5</t>
  </si>
  <si>
    <t>CONT. SEM-AECI 2003-2004</t>
  </si>
  <si>
    <t>010-250409-1</t>
  </si>
  <si>
    <t>CONT. COREA-SEM</t>
  </si>
  <si>
    <t>010-250759-7</t>
  </si>
  <si>
    <t>PROY. MUJER, JUVENTUD Y SALUD COREA-SEM</t>
  </si>
  <si>
    <t>240-012102-2</t>
  </si>
  <si>
    <t>CONT. ESCUELA CAPACITACION</t>
  </si>
  <si>
    <t>010-250758-9</t>
  </si>
  <si>
    <t>EQUIDAD DE GENERO</t>
  </si>
  <si>
    <t>010-249043-0</t>
  </si>
  <si>
    <t>CONT. UNFPA-SEM</t>
  </si>
  <si>
    <t>240-012145-6</t>
  </si>
  <si>
    <t>SEM-COPRESIDA</t>
  </si>
  <si>
    <t>240-012185-5</t>
  </si>
  <si>
    <t>CASA DE ACOGIDA</t>
  </si>
  <si>
    <t>240-011780-7</t>
  </si>
  <si>
    <t>EMBARAZO</t>
  </si>
  <si>
    <t>010-247494-0</t>
  </si>
  <si>
    <t>240-012332-7</t>
  </si>
  <si>
    <t>CONAPLUVI</t>
  </si>
  <si>
    <t>010-248762-6</t>
  </si>
  <si>
    <t>PREPARADO POR:</t>
  </si>
  <si>
    <t>REVISADO POR:</t>
  </si>
  <si>
    <t>LICDA. RAIZA ROBLES</t>
  </si>
  <si>
    <t>LICDA. FIDENCIA BORBON</t>
  </si>
  <si>
    <t>ENC. DEPART. CONTABILIDAD</t>
  </si>
  <si>
    <t>DIRECTORA ADMINISTRATIVA Y FINANCIERA</t>
  </si>
  <si>
    <t>PREVENCION Y ATENCION VIOLENCIA DE GENERO</t>
  </si>
  <si>
    <t>DEP.</t>
  </si>
  <si>
    <t>240-012418-8</t>
  </si>
  <si>
    <t>SEM-AECI FASE V</t>
  </si>
  <si>
    <t>SEM-AECI  FASE V (EURO)</t>
  </si>
  <si>
    <t>200-3-240-000-214-6</t>
  </si>
  <si>
    <t>ULTIMO CK.</t>
  </si>
  <si>
    <t>DEP. 117.41</t>
  </si>
  <si>
    <t>CB DIC.</t>
  </si>
  <si>
    <t>N/C</t>
  </si>
  <si>
    <t>N/C 305.89</t>
  </si>
  <si>
    <t>CB NOV.</t>
  </si>
  <si>
    <t>AL 18 DE FEBRERO DEL 2008</t>
  </si>
  <si>
    <t>AL 20 DE FEBRERO DEL 2008</t>
  </si>
  <si>
    <t>.</t>
  </si>
  <si>
    <t>AL 6 DE NOVIEMBRE 2008</t>
  </si>
  <si>
    <t>LICDA. IVELISSE VARGAS S.</t>
  </si>
  <si>
    <t>CONTADORA</t>
  </si>
  <si>
    <t>LICDA. RAYSA ROBLES</t>
  </si>
  <si>
    <t>ENC. DEPTO DE CONTABILIDAD</t>
  </si>
  <si>
    <t>TOTAL EFECTIVO BANCOS</t>
  </si>
  <si>
    <t>NOMINA ELECTRONICA</t>
  </si>
  <si>
    <t>240-011483-2</t>
  </si>
  <si>
    <t>AL 13 DE NOVIEMBRE 2008</t>
  </si>
  <si>
    <t xml:space="preserve">DISPONIBILIDAD </t>
  </si>
  <si>
    <t>RELACION DE CHEQUES CONSIDERADO</t>
  </si>
  <si>
    <t>FECHA</t>
  </si>
  <si>
    <t>VALOR</t>
  </si>
  <si>
    <t>NO.CKS</t>
  </si>
  <si>
    <t>CONSEJO CASA ACOGIDA</t>
  </si>
  <si>
    <t>CUENTA No.240-011780-7</t>
  </si>
  <si>
    <t>SALUD COREA-SEM</t>
  </si>
  <si>
    <t>CUENTA No.240-012102-2</t>
  </si>
  <si>
    <t>CUENTA No.010-249287-5</t>
  </si>
  <si>
    <t xml:space="preserve"> </t>
  </si>
  <si>
    <t>DIFERENCIA</t>
  </si>
  <si>
    <t>LIC.IVELISSE VARGAS S.</t>
  </si>
  <si>
    <t>`</t>
  </si>
  <si>
    <t>OPERATIVA DE RECURSOS DIRECTOS</t>
  </si>
  <si>
    <t>240-015284-0</t>
  </si>
  <si>
    <t>CUENTA COLECTORA</t>
  </si>
  <si>
    <t>240-015287-4</t>
  </si>
  <si>
    <t>CUENTA OPERATIVA RECURSOS DIRECTOS</t>
  </si>
  <si>
    <t>CUENTA No.0240-015284-0</t>
  </si>
  <si>
    <t>CUENTA    COLECTORA</t>
  </si>
  <si>
    <t>CUENTA   No.  0240-015287-4</t>
  </si>
  <si>
    <t>REPONIBLE</t>
  </si>
  <si>
    <t>MINISTERIO DE LA MUJER</t>
  </si>
  <si>
    <t>MMUJER-AECI</t>
  </si>
  <si>
    <t>960-033772-8</t>
  </si>
  <si>
    <t>MONTO</t>
  </si>
  <si>
    <t>NO.CK</t>
  </si>
  <si>
    <t xml:space="preserve">BENEFICIARIOS </t>
  </si>
  <si>
    <t>SEM-AECI</t>
  </si>
  <si>
    <t>relacion de cheques reintegrados</t>
  </si>
  <si>
    <t>RET. BERGES</t>
  </si>
  <si>
    <t>CK. ADM</t>
  </si>
  <si>
    <t>PATIO COMUN</t>
  </si>
  <si>
    <t>BERGES MASC.III</t>
  </si>
  <si>
    <t>BERGES CASA ACOGIDA</t>
  </si>
  <si>
    <t>CAROLINA</t>
  </si>
  <si>
    <t>AUDITORIA</t>
  </si>
  <si>
    <t>IMPUESTOS BANCO</t>
  </si>
  <si>
    <t>300*8 CKS EMITIDOS</t>
  </si>
  <si>
    <t>MANEJO BANCO</t>
  </si>
  <si>
    <t>BALANCE EN BANCO</t>
  </si>
  <si>
    <t>CUBRIR CK.ADM</t>
  </si>
  <si>
    <t>NOV.</t>
  </si>
  <si>
    <t>DIC</t>
  </si>
  <si>
    <t>DISPONIBILIDAD EN BANCO AL 13/OCTUBRE 2021</t>
  </si>
  <si>
    <t>PROYECTO MMUJER AECID</t>
  </si>
  <si>
    <t>MONTO DISPONIIBLE CUBRE</t>
  </si>
  <si>
    <t xml:space="preserve"> SERVICIO DE AUDITORIA</t>
  </si>
  <si>
    <t>EMISION CK. CONSULTORIA</t>
  </si>
  <si>
    <t>MANEJO CTA</t>
  </si>
  <si>
    <t>TOTAL A CUBRIR</t>
  </si>
  <si>
    <t>XIOMARA CAROLINA ACUÑA</t>
  </si>
  <si>
    <t>INVERPLATA, SRL</t>
  </si>
  <si>
    <t>MARGARO GONZALEZ SERRANO</t>
  </si>
  <si>
    <t>SLU BRITOM,SRL</t>
  </si>
  <si>
    <t>DPA AUTO SERVICE,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</si>
</sst>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0_);[Red]\(0.00\)"/>
    <numFmt numFmtId="166" formatCode="_(* #,##0_);_(* \(#,##0\);_(* &quot;-&quot;??_);_(@_)"/>
    <numFmt numFmtId="167" formatCode="_([$€-2]* #,##0.00_);_([$€-2]* \(#,##0.00\);_([$€-2]* &quot;-&quot;??_)"/>
    <numFmt numFmtId="168" formatCode="_(* #,##0.000000_);_(* \(#,##0.000000\);_(* &quot;-&quot;??_);_(@_)"/>
  </numFmts>
  <fonts count="2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61"/>
      <name val="Arial"/>
      <family val="2"/>
    </font>
    <font>
      <sz val="10"/>
      <color indexed="61"/>
      <name val="Arial"/>
      <family val="2"/>
    </font>
    <font>
      <u val="singleAccounting"/>
      <sz val="10"/>
      <name val="Arial"/>
      <family val="2"/>
    </font>
    <font>
      <sz val="10"/>
      <color indexed="18"/>
      <name val="Arial"/>
      <family val="2"/>
    </font>
    <font>
      <b/>
      <sz val="11"/>
      <name val="Century Gothic"/>
      <family val="2"/>
    </font>
    <font>
      <b/>
      <sz val="10"/>
      <name val="Batang"/>
      <family val="1"/>
    </font>
    <font>
      <u/>
      <sz val="10"/>
      <name val="Arial"/>
      <family val="2"/>
    </font>
    <font>
      <sz val="10"/>
      <color indexed="48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4" xfId="0" applyFont="1" applyBorder="1"/>
    <xf numFmtId="0" fontId="0" fillId="0" borderId="5" xfId="0" applyBorder="1"/>
    <xf numFmtId="4" fontId="0" fillId="0" borderId="5" xfId="0" applyNumberFormat="1" applyBorder="1"/>
    <xf numFmtId="4" fontId="6" fillId="0" borderId="5" xfId="0" applyNumberFormat="1" applyFont="1" applyBorder="1"/>
    <xf numFmtId="40" fontId="7" fillId="0" borderId="5" xfId="0" applyNumberFormat="1" applyFont="1" applyBorder="1"/>
    <xf numFmtId="4" fontId="6" fillId="0" borderId="6" xfId="0" applyNumberFormat="1" applyFont="1" applyBorder="1"/>
    <xf numFmtId="0" fontId="5" fillId="0" borderId="7" xfId="0" applyFont="1" applyBorder="1"/>
    <xf numFmtId="0" fontId="0" fillId="0" borderId="8" xfId="0" applyBorder="1"/>
    <xf numFmtId="4" fontId="0" fillId="0" borderId="8" xfId="0" applyNumberFormat="1" applyBorder="1"/>
    <xf numFmtId="4" fontId="6" fillId="0" borderId="8" xfId="0" applyNumberFormat="1" applyFont="1" applyBorder="1"/>
    <xf numFmtId="40" fontId="7" fillId="0" borderId="8" xfId="0" applyNumberFormat="1" applyFont="1" applyBorder="1"/>
    <xf numFmtId="4" fontId="6" fillId="0" borderId="9" xfId="0" applyNumberFormat="1" applyFont="1" applyBorder="1"/>
    <xf numFmtId="0" fontId="5" fillId="0" borderId="8" xfId="0" applyFont="1" applyBorder="1"/>
    <xf numFmtId="0" fontId="5" fillId="0" borderId="7" xfId="0" applyFont="1" applyFill="1" applyBorder="1" applyAlignment="1">
      <alignment wrapText="1"/>
    </xf>
    <xf numFmtId="0" fontId="0" fillId="0" borderId="8" xfId="0" applyFill="1" applyBorder="1"/>
    <xf numFmtId="4" fontId="0" fillId="0" borderId="8" xfId="0" applyNumberFormat="1" applyFill="1" applyBorder="1"/>
    <xf numFmtId="40" fontId="0" fillId="0" borderId="8" xfId="0" applyNumberFormat="1" applyBorder="1"/>
    <xf numFmtId="165" fontId="0" fillId="0" borderId="8" xfId="0" applyNumberFormat="1" applyBorder="1"/>
    <xf numFmtId="0" fontId="5" fillId="0" borderId="7" xfId="0" applyFont="1" applyBorder="1" applyAlignment="1">
      <alignment wrapText="1"/>
    </xf>
    <xf numFmtId="0" fontId="8" fillId="0" borderId="0" xfId="0" applyFont="1"/>
    <xf numFmtId="0" fontId="5" fillId="0" borderId="7" xfId="0" applyFont="1" applyFill="1" applyBorder="1"/>
    <xf numFmtId="4" fontId="9" fillId="0" borderId="8" xfId="0" applyNumberFormat="1" applyFont="1" applyBorder="1"/>
    <xf numFmtId="4" fontId="1" fillId="0" borderId="8" xfId="0" applyNumberFormat="1" applyFont="1" applyBorder="1"/>
    <xf numFmtId="0" fontId="5" fillId="0" borderId="10" xfId="0" applyFont="1" applyBorder="1"/>
    <xf numFmtId="0" fontId="0" fillId="0" borderId="11" xfId="0" applyBorder="1"/>
    <xf numFmtId="4" fontId="0" fillId="0" borderId="11" xfId="0" applyNumberFormat="1" applyBorder="1"/>
    <xf numFmtId="4" fontId="6" fillId="0" borderId="11" xfId="0" applyNumberFormat="1" applyFont="1" applyBorder="1"/>
    <xf numFmtId="40" fontId="7" fillId="0" borderId="11" xfId="0" applyNumberFormat="1" applyFont="1" applyBorder="1"/>
    <xf numFmtId="4" fontId="6" fillId="0" borderId="12" xfId="0" applyNumberFormat="1" applyFont="1" applyBorder="1"/>
    <xf numFmtId="0" fontId="5" fillId="0" borderId="0" xfId="0" applyFont="1" applyBorder="1"/>
    <xf numFmtId="0" fontId="0" fillId="0" borderId="0" xfId="0" applyBorder="1"/>
    <xf numFmtId="4" fontId="0" fillId="0" borderId="0" xfId="0" applyNumberFormat="1" applyBorder="1"/>
    <xf numFmtId="4" fontId="6" fillId="0" borderId="0" xfId="0" applyNumberFormat="1" applyFont="1" applyBorder="1"/>
    <xf numFmtId="40" fontId="7" fillId="0" borderId="0" xfId="0" applyNumberFormat="1" applyFont="1" applyBorder="1"/>
    <xf numFmtId="0" fontId="10" fillId="0" borderId="0" xfId="0" applyFont="1"/>
    <xf numFmtId="40" fontId="6" fillId="0" borderId="9" xfId="0" applyNumberFormat="1" applyFont="1" applyBorder="1"/>
    <xf numFmtId="40" fontId="6" fillId="0" borderId="8" xfId="0" applyNumberFormat="1" applyFont="1" applyBorder="1"/>
    <xf numFmtId="40" fontId="7" fillId="0" borderId="8" xfId="2" applyNumberFormat="1" applyFont="1" applyBorder="1"/>
    <xf numFmtId="0" fontId="1" fillId="0" borderId="8" xfId="0" applyFont="1" applyBorder="1"/>
    <xf numFmtId="4" fontId="6" fillId="0" borderId="8" xfId="0" applyNumberFormat="1" applyFont="1" applyFill="1" applyBorder="1"/>
    <xf numFmtId="40" fontId="7" fillId="0" borderId="8" xfId="0" applyNumberFormat="1" applyFont="1" applyFill="1" applyBorder="1"/>
    <xf numFmtId="4" fontId="6" fillId="0" borderId="9" xfId="0" applyNumberFormat="1" applyFont="1" applyFill="1" applyBorder="1"/>
    <xf numFmtId="0" fontId="3" fillId="0" borderId="0" xfId="0" applyFont="1" applyFill="1" applyBorder="1" applyAlignment="1">
      <alignment horizontal="center" wrapText="1"/>
    </xf>
    <xf numFmtId="4" fontId="7" fillId="0" borderId="9" xfId="0" applyNumberFormat="1" applyFont="1" applyBorder="1"/>
    <xf numFmtId="40" fontId="13" fillId="0" borderId="8" xfId="2" applyNumberFormat="1" applyFont="1" applyBorder="1"/>
    <xf numFmtId="40" fontId="13" fillId="0" borderId="8" xfId="0" applyNumberFormat="1" applyFont="1" applyBorder="1"/>
    <xf numFmtId="165" fontId="14" fillId="0" borderId="8" xfId="0" applyNumberFormat="1" applyFont="1" applyBorder="1"/>
    <xf numFmtId="4" fontId="15" fillId="0" borderId="8" xfId="0" applyNumberFormat="1" applyFont="1" applyBorder="1"/>
    <xf numFmtId="4" fontId="15" fillId="0" borderId="8" xfId="0" applyNumberFormat="1" applyFont="1" applyFill="1" applyBorder="1"/>
    <xf numFmtId="40" fontId="15" fillId="0" borderId="8" xfId="0" applyNumberFormat="1" applyFont="1" applyBorder="1"/>
    <xf numFmtId="4" fontId="16" fillId="0" borderId="9" xfId="0" applyNumberFormat="1" applyFont="1" applyBorder="1"/>
    <xf numFmtId="4" fontId="15" fillId="0" borderId="11" xfId="0" applyNumberFormat="1" applyFont="1" applyBorder="1"/>
    <xf numFmtId="4" fontId="15" fillId="0" borderId="5" xfId="0" applyNumberFormat="1" applyFont="1" applyBorder="1"/>
    <xf numFmtId="0" fontId="5" fillId="0" borderId="13" xfId="0" applyFont="1" applyBorder="1"/>
    <xf numFmtId="0" fontId="0" fillId="0" borderId="14" xfId="0" applyBorder="1"/>
    <xf numFmtId="4" fontId="0" fillId="0" borderId="14" xfId="0" applyNumberFormat="1" applyBorder="1"/>
    <xf numFmtId="4" fontId="6" fillId="0" borderId="14" xfId="0" applyNumberFormat="1" applyFont="1" applyBorder="1"/>
    <xf numFmtId="40" fontId="7" fillId="0" borderId="14" xfId="0" applyNumberFormat="1" applyFont="1" applyBorder="1"/>
    <xf numFmtId="4" fontId="6" fillId="0" borderId="15" xfId="0" applyNumberFormat="1" applyFont="1" applyBorder="1"/>
    <xf numFmtId="0" fontId="5" fillId="0" borderId="16" xfId="0" applyFont="1" applyBorder="1"/>
    <xf numFmtId="0" fontId="0" fillId="0" borderId="17" xfId="0" applyBorder="1"/>
    <xf numFmtId="4" fontId="15" fillId="0" borderId="17" xfId="0" applyNumberFormat="1" applyFont="1" applyBorder="1"/>
    <xf numFmtId="4" fontId="0" fillId="0" borderId="17" xfId="0" applyNumberFormat="1" applyBorder="1"/>
    <xf numFmtId="4" fontId="6" fillId="0" borderId="17" xfId="0" applyNumberFormat="1" applyFont="1" applyBorder="1"/>
    <xf numFmtId="40" fontId="7" fillId="0" borderId="17" xfId="0" applyNumberFormat="1" applyFont="1" applyBorder="1"/>
    <xf numFmtId="4" fontId="6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3" fontId="6" fillId="0" borderId="8" xfId="2" applyFont="1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/>
    <xf numFmtId="43" fontId="0" fillId="0" borderId="0" xfId="2" applyFont="1"/>
    <xf numFmtId="43" fontId="17" fillId="0" borderId="0" xfId="2" applyFont="1"/>
    <xf numFmtId="43" fontId="18" fillId="0" borderId="8" xfId="2" applyFont="1" applyBorder="1"/>
    <xf numFmtId="43" fontId="18" fillId="0" borderId="17" xfId="2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3" fontId="1" fillId="0" borderId="0" xfId="2" applyFont="1"/>
    <xf numFmtId="0" fontId="20" fillId="0" borderId="0" xfId="0" applyFont="1" applyAlignment="1">
      <alignment horizontal="center"/>
    </xf>
    <xf numFmtId="43" fontId="0" fillId="0" borderId="0" xfId="0" applyNumberForma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6" fillId="0" borderId="0" xfId="0" applyNumberFormat="1" applyFont="1"/>
    <xf numFmtId="43" fontId="21" fillId="2" borderId="8" xfId="2" applyFont="1" applyFill="1" applyBorder="1"/>
    <xf numFmtId="43" fontId="17" fillId="2" borderId="8" xfId="2" applyFont="1" applyFill="1" applyBorder="1"/>
    <xf numFmtId="43" fontId="0" fillId="2" borderId="0" xfId="2" applyFont="1" applyFill="1"/>
    <xf numFmtId="0" fontId="0" fillId="2" borderId="0" xfId="0" applyFill="1"/>
    <xf numFmtId="43" fontId="0" fillId="0" borderId="8" xfId="0" applyNumberFormat="1" applyBorder="1"/>
    <xf numFmtId="43" fontId="0" fillId="2" borderId="8" xfId="0" applyNumberFormat="1" applyFill="1" applyBorder="1"/>
    <xf numFmtId="166" fontId="0" fillId="2" borderId="8" xfId="2" applyNumberFormat="1" applyFont="1" applyFill="1" applyBorder="1"/>
    <xf numFmtId="43" fontId="0" fillId="2" borderId="8" xfId="2" applyFont="1" applyFill="1" applyBorder="1"/>
    <xf numFmtId="0" fontId="0" fillId="2" borderId="8" xfId="0" applyFill="1" applyBorder="1"/>
    <xf numFmtId="43" fontId="1" fillId="2" borderId="8" xfId="0" applyNumberFormat="1" applyFont="1" applyFill="1" applyBorder="1"/>
    <xf numFmtId="166" fontId="0" fillId="2" borderId="8" xfId="0" applyNumberFormat="1" applyFill="1" applyBorder="1"/>
    <xf numFmtId="4" fontId="0" fillId="0" borderId="0" xfId="0" applyNumberFormat="1"/>
    <xf numFmtId="4" fontId="18" fillId="0" borderId="17" xfId="0" applyNumberFormat="1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0" borderId="25" xfId="0" applyFont="1" applyBorder="1"/>
    <xf numFmtId="0" fontId="0" fillId="0" borderId="26" xfId="0" applyBorder="1"/>
    <xf numFmtId="4" fontId="0" fillId="0" borderId="26" xfId="0" applyNumberFormat="1" applyBorder="1"/>
    <xf numFmtId="4" fontId="6" fillId="0" borderId="26" xfId="0" applyNumberFormat="1" applyFont="1" applyBorder="1"/>
    <xf numFmtId="40" fontId="7" fillId="0" borderId="26" xfId="0" applyNumberFormat="1" applyFont="1" applyBorder="1"/>
    <xf numFmtId="4" fontId="6" fillId="0" borderId="27" xfId="0" applyNumberFormat="1" applyFont="1" applyBorder="1"/>
    <xf numFmtId="4" fontId="18" fillId="0" borderId="8" xfId="0" applyNumberFormat="1" applyFont="1" applyBorder="1"/>
    <xf numFmtId="43" fontId="6" fillId="0" borderId="0" xfId="0" applyNumberFormat="1" applyFont="1"/>
    <xf numFmtId="43" fontId="0" fillId="0" borderId="0" xfId="2" applyFont="1" applyBorder="1"/>
    <xf numFmtId="43" fontId="0" fillId="0" borderId="8" xfId="2" applyFont="1" applyBorder="1"/>
    <xf numFmtId="43" fontId="22" fillId="0" borderId="8" xfId="2" applyFont="1" applyBorder="1"/>
    <xf numFmtId="0" fontId="20" fillId="0" borderId="0" xfId="0" applyFont="1" applyAlignment="1"/>
    <xf numFmtId="0" fontId="0" fillId="0" borderId="23" xfId="0" applyFill="1" applyBorder="1"/>
    <xf numFmtId="0" fontId="5" fillId="0" borderId="8" xfId="0" applyFont="1" applyBorder="1" applyAlignment="1">
      <alignment wrapText="1"/>
    </xf>
    <xf numFmtId="43" fontId="1" fillId="0" borderId="0" xfId="2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3" fontId="1" fillId="0" borderId="0" xfId="0" applyNumberFormat="1" applyFont="1"/>
    <xf numFmtId="164" fontId="0" fillId="0" borderId="0" xfId="0" applyNumberFormat="1"/>
    <xf numFmtId="43" fontId="23" fillId="0" borderId="8" xfId="2" applyFont="1" applyBorder="1"/>
    <xf numFmtId="4" fontId="2" fillId="0" borderId="0" xfId="0" applyNumberFormat="1" applyFont="1" applyAlignment="1">
      <alignment horizontal="center"/>
    </xf>
    <xf numFmtId="40" fontId="1" fillId="0" borderId="0" xfId="0" applyNumberFormat="1" applyFont="1" applyFill="1" applyBorder="1"/>
    <xf numFmtId="43" fontId="1" fillId="0" borderId="0" xfId="2" applyFont="1" applyBorder="1"/>
    <xf numFmtId="43" fontId="0" fillId="0" borderId="0" xfId="0" applyNumberFormat="1" applyBorder="1"/>
    <xf numFmtId="43" fontId="17" fillId="0" borderId="0" xfId="2" applyFont="1" applyBorder="1"/>
    <xf numFmtId="14" fontId="1" fillId="0" borderId="0" xfId="0" applyNumberFormat="1" applyFont="1" applyAlignment="1">
      <alignment horizontal="left"/>
    </xf>
    <xf numFmtId="0" fontId="24" fillId="0" borderId="0" xfId="0" applyFont="1"/>
    <xf numFmtId="0" fontId="21" fillId="0" borderId="0" xfId="0" applyFont="1"/>
    <xf numFmtId="43" fontId="17" fillId="0" borderId="0" xfId="0" applyNumberFormat="1" applyFont="1"/>
    <xf numFmtId="4" fontId="1" fillId="0" borderId="0" xfId="0" applyNumberFormat="1" applyFont="1"/>
    <xf numFmtId="14" fontId="0" fillId="0" borderId="0" xfId="0" applyNumberFormat="1"/>
    <xf numFmtId="43" fontId="25" fillId="0" borderId="0" xfId="2" applyFont="1" applyAlignment="1">
      <alignment horizontal="center"/>
    </xf>
    <xf numFmtId="14" fontId="1" fillId="0" borderId="0" xfId="0" applyNumberFormat="1" applyFont="1" applyAlignment="1">
      <alignment wrapText="1"/>
    </xf>
    <xf numFmtId="14" fontId="21" fillId="0" borderId="0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43" fontId="1" fillId="0" borderId="0" xfId="2" applyFont="1" applyAlignment="1">
      <alignment horizontal="center" wrapText="1"/>
    </xf>
    <xf numFmtId="14" fontId="6" fillId="0" borderId="0" xfId="0" applyNumberFormat="1" applyFont="1" applyAlignment="1">
      <alignment horizontal="left"/>
    </xf>
    <xf numFmtId="0" fontId="3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43" fontId="0" fillId="0" borderId="17" xfId="2" applyFont="1" applyBorder="1"/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43" fontId="2" fillId="0" borderId="0" xfId="0" applyNumberFormat="1" applyFont="1" applyAlignment="1">
      <alignment horizontal="center"/>
    </xf>
    <xf numFmtId="43" fontId="1" fillId="0" borderId="8" xfId="0" applyNumberFormat="1" applyFont="1" applyBorder="1"/>
    <xf numFmtId="43" fontId="1" fillId="0" borderId="8" xfId="2" applyFont="1" applyBorder="1"/>
    <xf numFmtId="40" fontId="1" fillId="0" borderId="26" xfId="0" applyNumberFormat="1" applyFont="1" applyBorder="1"/>
    <xf numFmtId="43" fontId="7" fillId="0" borderId="0" xfId="0" applyNumberFormat="1" applyFont="1"/>
    <xf numFmtId="40" fontId="1" fillId="0" borderId="0" xfId="0" applyNumberFormat="1" applyFont="1"/>
    <xf numFmtId="0" fontId="1" fillId="0" borderId="0" xfId="0" applyFont="1" applyBorder="1" applyAlignment="1">
      <alignment horizontal="left" wrapText="1"/>
    </xf>
    <xf numFmtId="14" fontId="7" fillId="0" borderId="0" xfId="0" applyNumberFormat="1" applyFont="1" applyAlignment="1">
      <alignment horizontal="center"/>
    </xf>
    <xf numFmtId="43" fontId="6" fillId="0" borderId="15" xfId="0" applyNumberFormat="1" applyFont="1" applyBorder="1"/>
    <xf numFmtId="0" fontId="6" fillId="0" borderId="13" xfId="0" applyFont="1" applyBorder="1"/>
    <xf numFmtId="0" fontId="6" fillId="0" borderId="14" xfId="0" applyFont="1" applyBorder="1"/>
    <xf numFmtId="168" fontId="0" fillId="0" borderId="0" xfId="2" applyNumberFormat="1" applyFont="1"/>
    <xf numFmtId="14" fontId="7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43" fontId="1" fillId="0" borderId="0" xfId="2" applyFont="1" applyBorder="1" applyAlignment="1">
      <alignment horizontal="center" wrapText="1"/>
    </xf>
    <xf numFmtId="0" fontId="7" fillId="0" borderId="0" xfId="0" applyFont="1" applyAlignment="1">
      <alignment horizontal="left"/>
    </xf>
    <xf numFmtId="14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4" fontId="7" fillId="0" borderId="0" xfId="0" applyNumberFormat="1" applyFont="1" applyAlignment="1">
      <alignment horizontal="right"/>
    </xf>
    <xf numFmtId="43" fontId="7" fillId="0" borderId="0" xfId="0" applyNumberFormat="1" applyFont="1" applyBorder="1" applyAlignment="1">
      <alignment horizontal="center" wrapText="1"/>
    </xf>
    <xf numFmtId="14" fontId="1" fillId="0" borderId="0" xfId="2" applyNumberFormat="1" applyFont="1" applyAlignment="1">
      <alignment horizontal="center" wrapText="1"/>
    </xf>
    <xf numFmtId="14" fontId="7" fillId="0" borderId="0" xfId="0" applyNumberFormat="1" applyFont="1" applyAlignment="1">
      <alignment horizontal="left"/>
    </xf>
    <xf numFmtId="43" fontId="17" fillId="0" borderId="0" xfId="2" applyFont="1" applyAlignment="1">
      <alignment horizontal="center"/>
    </xf>
    <xf numFmtId="43" fontId="23" fillId="0" borderId="17" xfId="2" quotePrefix="1" applyFont="1" applyBorder="1"/>
    <xf numFmtId="43" fontId="6" fillId="0" borderId="0" xfId="2" applyFont="1"/>
    <xf numFmtId="4" fontId="0" fillId="0" borderId="0" xfId="0" applyNumberFormat="1" applyFont="1"/>
    <xf numFmtId="17" fontId="0" fillId="0" borderId="0" xfId="0" applyNumberFormat="1"/>
    <xf numFmtId="10" fontId="0" fillId="0" borderId="0" xfId="0" applyNumberFormat="1"/>
    <xf numFmtId="14" fontId="7" fillId="0" borderId="0" xfId="0" applyNumberFormat="1" applyFont="1"/>
    <xf numFmtId="43" fontId="6" fillId="0" borderId="0" xfId="2" applyFont="1" applyBorder="1" applyAlignment="1">
      <alignment horizontal="center" wrapText="1"/>
    </xf>
    <xf numFmtId="0" fontId="7" fillId="0" borderId="28" xfId="0" applyFont="1" applyBorder="1" applyAlignment="1">
      <alignment horizontal="left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14" fontId="6" fillId="0" borderId="31" xfId="0" applyNumberFormat="1" applyFont="1" applyBorder="1" applyAlignment="1">
      <alignment horizontal="left"/>
    </xf>
    <xf numFmtId="0" fontId="6" fillId="0" borderId="32" xfId="0" applyFont="1" applyBorder="1" applyAlignment="1"/>
    <xf numFmtId="0" fontId="6" fillId="0" borderId="32" xfId="0" applyFont="1" applyBorder="1" applyAlignment="1">
      <alignment horizontal="center"/>
    </xf>
    <xf numFmtId="43" fontId="6" fillId="0" borderId="24" xfId="2" applyFont="1" applyBorder="1"/>
    <xf numFmtId="14" fontId="6" fillId="0" borderId="33" xfId="0" applyNumberFormat="1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43" fontId="6" fillId="0" borderId="34" xfId="2" applyFont="1" applyBorder="1"/>
    <xf numFmtId="0" fontId="6" fillId="0" borderId="35" xfId="0" applyFont="1" applyBorder="1" applyAlignment="1">
      <alignment horizontal="left" wrapText="1"/>
    </xf>
    <xf numFmtId="0" fontId="6" fillId="0" borderId="36" xfId="0" applyFont="1" applyBorder="1" applyAlignment="1">
      <alignment horizontal="left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31" xfId="0" applyFont="1" applyBorder="1"/>
    <xf numFmtId="0" fontId="6" fillId="0" borderId="32" xfId="0" applyFont="1" applyBorder="1"/>
    <xf numFmtId="0" fontId="0" fillId="0" borderId="32" xfId="0" applyBorder="1"/>
    <xf numFmtId="0" fontId="6" fillId="0" borderId="35" xfId="0" applyFont="1" applyBorder="1"/>
    <xf numFmtId="0" fontId="6" fillId="0" borderId="36" xfId="0" applyFont="1" applyBorder="1"/>
    <xf numFmtId="43" fontId="6" fillId="0" borderId="37" xfId="0" applyNumberFormat="1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4" fontId="20" fillId="0" borderId="0" xfId="0" applyNumberFormat="1" applyFont="1" applyAlignment="1">
      <alignment horizontal="center"/>
    </xf>
  </cellXfs>
  <cellStyles count="4">
    <cellStyle name="Euro" xfId="1" xr:uid="{00000000-0005-0000-0000-000000000000}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190500</xdr:rowOff>
    </xdr:from>
    <xdr:to>
      <xdr:col>2</xdr:col>
      <xdr:colOff>333375</xdr:colOff>
      <xdr:row>8</xdr:row>
      <xdr:rowOff>47625</xdr:rowOff>
    </xdr:to>
    <xdr:pic>
      <xdr:nvPicPr>
        <xdr:cNvPr id="13480" name="Picture 1" descr="logo">
          <a:extLst>
            <a:ext uri="{FF2B5EF4-FFF2-40B4-BE49-F238E27FC236}">
              <a16:creationId xmlns:a16="http://schemas.microsoft.com/office/drawing/2014/main" id="{00000000-0008-0000-0200-0000A8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352425"/>
          <a:ext cx="1438275" cy="125730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952500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13EA84-C8C9-4E4E-B2D3-932FDDF391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95250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42</xdr:row>
      <xdr:rowOff>152400</xdr:rowOff>
    </xdr:from>
    <xdr:to>
      <xdr:col>2</xdr:col>
      <xdr:colOff>390525</xdr:colOff>
      <xdr:row>48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3ED0330-BB54-4887-A6AA-DF4FBC20E5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496175"/>
          <a:ext cx="95250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54</xdr:row>
      <xdr:rowOff>57150</xdr:rowOff>
    </xdr:from>
    <xdr:to>
      <xdr:col>6</xdr:col>
      <xdr:colOff>952500</xdr:colOff>
      <xdr:row>59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D344867-37BF-40FD-B473-AE3233BDDD5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9391650"/>
          <a:ext cx="9525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workbookViewId="0">
      <selection activeCell="N10" sqref="N10"/>
    </sheetView>
  </sheetViews>
  <sheetFormatPr baseColWidth="10" defaultRowHeight="12.75" x14ac:dyDescent="0.2"/>
  <cols>
    <col min="1" max="1" width="20.42578125" customWidth="1"/>
    <col min="2" max="2" width="15.7109375" customWidth="1"/>
    <col min="3" max="3" width="13.5703125" customWidth="1"/>
    <col min="4" max="4" width="12.42578125" customWidth="1"/>
    <col min="5" max="5" width="12" customWidth="1"/>
    <col min="6" max="6" width="11" customWidth="1"/>
    <col min="7" max="7" width="7" customWidth="1"/>
    <col min="8" max="8" width="12.7109375" customWidth="1"/>
    <col min="9" max="9" width="13.28515625" customWidth="1"/>
    <col min="10" max="10" width="10.5703125" customWidth="1"/>
    <col min="11" max="11" width="13.7109375" customWidth="1"/>
    <col min="12" max="12" width="2.28515625" customWidth="1"/>
    <col min="13" max="13" width="10.140625" customWidth="1"/>
  </cols>
  <sheetData>
    <row r="1" spans="1:13" ht="15.75" x14ac:dyDescent="0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t="s">
        <v>58</v>
      </c>
    </row>
    <row r="2" spans="1:13" ht="15.75" x14ac:dyDescent="0.2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3" ht="15.75" x14ac:dyDescent="0.25">
      <c r="A3" s="203" t="s">
        <v>59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3.5" thickBot="1" x14ac:dyDescent="0.25"/>
    <row r="6" spans="1:13" ht="36.75" thickBot="1" x14ac:dyDescent="0.25">
      <c r="A6" s="2" t="s">
        <v>2</v>
      </c>
      <c r="B6" s="3" t="s">
        <v>3</v>
      </c>
      <c r="C6" s="4" t="s">
        <v>4</v>
      </c>
      <c r="D6" s="3" t="s">
        <v>45</v>
      </c>
      <c r="E6" s="3" t="s">
        <v>5</v>
      </c>
      <c r="F6" s="3" t="s">
        <v>6</v>
      </c>
      <c r="G6" s="3" t="s">
        <v>53</v>
      </c>
      <c r="H6" s="5" t="s">
        <v>7</v>
      </c>
      <c r="I6" s="3" t="s">
        <v>8</v>
      </c>
      <c r="J6" s="5" t="s">
        <v>9</v>
      </c>
      <c r="K6" s="6" t="s">
        <v>10</v>
      </c>
      <c r="M6" s="49"/>
    </row>
    <row r="7" spans="1:13" x14ac:dyDescent="0.2">
      <c r="A7" s="7" t="s">
        <v>11</v>
      </c>
      <c r="B7" s="8" t="s">
        <v>12</v>
      </c>
      <c r="C7" s="59">
        <v>30774.83</v>
      </c>
      <c r="D7" s="9">
        <v>0</v>
      </c>
      <c r="E7" s="9">
        <v>0</v>
      </c>
      <c r="F7" s="9"/>
      <c r="G7" s="9"/>
      <c r="H7" s="10">
        <f t="shared" ref="H7:H23" si="0">+C7+D7+E7+F7+G7</f>
        <v>30774.83</v>
      </c>
      <c r="I7" s="11">
        <v>0</v>
      </c>
      <c r="J7" s="11"/>
      <c r="K7" s="12">
        <f>+H7+I7+J7</f>
        <v>30774.83</v>
      </c>
    </row>
    <row r="8" spans="1:13" x14ac:dyDescent="0.2">
      <c r="A8" s="13" t="s">
        <v>13</v>
      </c>
      <c r="B8" s="14" t="s">
        <v>14</v>
      </c>
      <c r="C8" s="54">
        <v>131103.54999999999</v>
      </c>
      <c r="D8" s="15"/>
      <c r="E8" s="15"/>
      <c r="F8" s="15"/>
      <c r="G8" s="15"/>
      <c r="H8" s="16">
        <f t="shared" si="0"/>
        <v>131103.54999999999</v>
      </c>
      <c r="I8" s="17">
        <v>0</v>
      </c>
      <c r="J8" s="17"/>
      <c r="K8" s="18">
        <f>+H8+I8+J8</f>
        <v>131103.54999999999</v>
      </c>
    </row>
    <row r="9" spans="1:13" x14ac:dyDescent="0.2">
      <c r="A9" s="13" t="s">
        <v>15</v>
      </c>
      <c r="B9" s="14" t="s">
        <v>16</v>
      </c>
      <c r="C9" s="54">
        <v>57150.99</v>
      </c>
      <c r="D9" s="15">
        <v>0</v>
      </c>
      <c r="E9" s="15"/>
      <c r="F9" s="15"/>
      <c r="G9" s="15"/>
      <c r="H9" s="16">
        <f t="shared" si="0"/>
        <v>57150.99</v>
      </c>
      <c r="I9" s="17">
        <v>0</v>
      </c>
      <c r="J9" s="17"/>
      <c r="K9" s="18">
        <f>+H9+I9+J9</f>
        <v>57150.99</v>
      </c>
    </row>
    <row r="10" spans="1:13" x14ac:dyDescent="0.2">
      <c r="A10" s="13" t="s">
        <v>47</v>
      </c>
      <c r="B10" s="45" t="s">
        <v>46</v>
      </c>
      <c r="C10" s="54">
        <v>2099879.36</v>
      </c>
      <c r="D10" s="15"/>
      <c r="E10" s="15"/>
      <c r="F10" s="15"/>
      <c r="G10" s="15"/>
      <c r="H10" s="16">
        <f t="shared" si="0"/>
        <v>2099879.36</v>
      </c>
      <c r="I10" s="17"/>
      <c r="J10" s="17"/>
      <c r="K10" s="18">
        <f>+H10+I10+J10-E10</f>
        <v>2099879.36</v>
      </c>
    </row>
    <row r="11" spans="1:13" x14ac:dyDescent="0.2">
      <c r="A11" s="27" t="s">
        <v>17</v>
      </c>
      <c r="B11" s="21" t="s">
        <v>18</v>
      </c>
      <c r="C11" s="55">
        <v>2109832.8199999998</v>
      </c>
      <c r="D11" s="22"/>
      <c r="E11" s="22"/>
      <c r="F11" s="22"/>
      <c r="G11" s="22"/>
      <c r="H11" s="46">
        <f t="shared" si="0"/>
        <v>2109832.8199999998</v>
      </c>
      <c r="I11" s="47">
        <v>0</v>
      </c>
      <c r="J11" s="47">
        <v>0</v>
      </c>
      <c r="K11" s="48">
        <f>+H11+I11+J11</f>
        <v>2109832.8199999998</v>
      </c>
    </row>
    <row r="12" spans="1:13" x14ac:dyDescent="0.2">
      <c r="A12" s="13" t="s">
        <v>48</v>
      </c>
      <c r="B12" s="19" t="s">
        <v>49</v>
      </c>
      <c r="C12" s="15">
        <v>18242.330000000002</v>
      </c>
      <c r="D12" s="15"/>
      <c r="E12" s="15"/>
      <c r="F12" s="15"/>
      <c r="G12" s="15"/>
      <c r="H12" s="16">
        <f t="shared" si="0"/>
        <v>18242.330000000002</v>
      </c>
      <c r="I12" s="17"/>
      <c r="J12" s="17"/>
      <c r="K12" s="18">
        <f>+H12+I12</f>
        <v>18242.330000000002</v>
      </c>
    </row>
    <row r="13" spans="1:13" x14ac:dyDescent="0.2">
      <c r="A13" s="13" t="s">
        <v>19</v>
      </c>
      <c r="B13" s="14" t="s">
        <v>20</v>
      </c>
      <c r="C13" s="56">
        <v>0</v>
      </c>
      <c r="D13" s="15"/>
      <c r="E13" s="15"/>
      <c r="F13" s="15"/>
      <c r="G13" s="15"/>
      <c r="H13" s="43">
        <f t="shared" si="0"/>
        <v>0</v>
      </c>
      <c r="I13" s="17"/>
      <c r="J13" s="17"/>
      <c r="K13" s="42">
        <f>+H13+I13+J13</f>
        <v>0</v>
      </c>
    </row>
    <row r="14" spans="1:13" ht="22.5" x14ac:dyDescent="0.2">
      <c r="A14" s="20" t="s">
        <v>21</v>
      </c>
      <c r="B14" s="21" t="s">
        <v>22</v>
      </c>
      <c r="C14" s="55">
        <v>-135051.04999999999</v>
      </c>
      <c r="D14" s="15">
        <v>0</v>
      </c>
      <c r="E14" s="15"/>
      <c r="F14" s="14"/>
      <c r="G14" s="14"/>
      <c r="H14" s="16">
        <f t="shared" si="0"/>
        <v>-135051.04999999999</v>
      </c>
      <c r="I14" s="23">
        <v>0</v>
      </c>
      <c r="J14" s="24"/>
      <c r="K14" s="18">
        <f>+H14+J14+I14</f>
        <v>-135051.04999999999</v>
      </c>
    </row>
    <row r="15" spans="1:13" ht="22.5" x14ac:dyDescent="0.2">
      <c r="A15" s="25" t="s">
        <v>23</v>
      </c>
      <c r="B15" s="14" t="s">
        <v>24</v>
      </c>
      <c r="C15" s="54">
        <v>0</v>
      </c>
      <c r="D15" s="15"/>
      <c r="E15" s="15"/>
      <c r="F15" s="15"/>
      <c r="G15" s="15"/>
      <c r="H15" s="16">
        <f t="shared" si="0"/>
        <v>0</v>
      </c>
      <c r="I15" s="17"/>
      <c r="J15" s="17"/>
      <c r="K15" s="18">
        <f>+H15+I15+J15</f>
        <v>0</v>
      </c>
    </row>
    <row r="16" spans="1:13" ht="16.5" customHeight="1" x14ac:dyDescent="0.35">
      <c r="A16" s="27" t="s">
        <v>25</v>
      </c>
      <c r="B16" s="21" t="s">
        <v>26</v>
      </c>
      <c r="C16" s="22">
        <v>463817.87</v>
      </c>
      <c r="D16" s="22"/>
      <c r="E16" s="22"/>
      <c r="F16" s="22"/>
      <c r="G16" s="22"/>
      <c r="H16" s="46">
        <f t="shared" si="0"/>
        <v>463817.87</v>
      </c>
      <c r="I16" s="47">
        <v>-17551.32</v>
      </c>
      <c r="J16" s="47"/>
      <c r="K16" s="48">
        <f>+H16+I16+J16</f>
        <v>446266.55</v>
      </c>
      <c r="L16" s="26"/>
    </row>
    <row r="17" spans="1:12" ht="26.25" customHeight="1" x14ac:dyDescent="0.35">
      <c r="A17" s="13" t="s">
        <v>27</v>
      </c>
      <c r="B17" s="14" t="s">
        <v>28</v>
      </c>
      <c r="C17" s="54">
        <v>0.46</v>
      </c>
      <c r="D17" s="15"/>
      <c r="E17" s="15"/>
      <c r="F17" s="15"/>
      <c r="G17" s="15"/>
      <c r="H17" s="16">
        <f t="shared" si="0"/>
        <v>0.46</v>
      </c>
      <c r="I17" s="17">
        <v>0</v>
      </c>
      <c r="J17" s="17"/>
      <c r="K17" s="18">
        <f>+H17+I17+J17</f>
        <v>0.46</v>
      </c>
      <c r="L17" s="26"/>
    </row>
    <row r="18" spans="1:12" ht="22.5" x14ac:dyDescent="0.2">
      <c r="A18" s="25" t="s">
        <v>44</v>
      </c>
      <c r="B18" s="14" t="s">
        <v>35</v>
      </c>
      <c r="C18" s="54">
        <v>0</v>
      </c>
      <c r="D18" s="15"/>
      <c r="E18" s="15"/>
      <c r="F18" s="15"/>
      <c r="G18" s="15"/>
      <c r="H18" s="16">
        <f t="shared" si="0"/>
        <v>0</v>
      </c>
      <c r="I18" s="17"/>
      <c r="J18" s="17"/>
      <c r="K18" s="18">
        <f>+H18+I18+J18</f>
        <v>0</v>
      </c>
    </row>
    <row r="19" spans="1:12" x14ac:dyDescent="0.2">
      <c r="A19" s="27" t="s">
        <v>29</v>
      </c>
      <c r="B19" s="14" t="s">
        <v>30</v>
      </c>
      <c r="C19" s="54">
        <v>757456.77</v>
      </c>
      <c r="D19" s="15">
        <v>0</v>
      </c>
      <c r="E19" s="15"/>
      <c r="F19" s="15"/>
      <c r="G19" s="14"/>
      <c r="H19" s="16">
        <f t="shared" si="0"/>
        <v>757456.77</v>
      </c>
      <c r="I19" s="17">
        <v>0</v>
      </c>
      <c r="J19" s="53"/>
      <c r="K19" s="18">
        <f>+H19+I19+J19</f>
        <v>757456.77</v>
      </c>
    </row>
    <row r="20" spans="1:12" x14ac:dyDescent="0.2">
      <c r="A20" s="13" t="s">
        <v>31</v>
      </c>
      <c r="B20" s="14" t="s">
        <v>32</v>
      </c>
      <c r="C20" s="57">
        <v>11220492.02</v>
      </c>
      <c r="D20" s="29"/>
      <c r="E20" s="15"/>
      <c r="F20" s="15"/>
      <c r="G20" s="15"/>
      <c r="H20" s="16">
        <f t="shared" si="0"/>
        <v>11220492.02</v>
      </c>
      <c r="I20" s="51"/>
      <c r="J20" s="52"/>
      <c r="K20" s="18">
        <f>+H20-I20-J20</f>
        <v>11220492.02</v>
      </c>
    </row>
    <row r="21" spans="1:12" x14ac:dyDescent="0.2">
      <c r="A21" s="13" t="s">
        <v>33</v>
      </c>
      <c r="B21" s="14" t="s">
        <v>34</v>
      </c>
      <c r="C21" s="54">
        <v>0</v>
      </c>
      <c r="D21" s="15"/>
      <c r="E21" s="15"/>
      <c r="F21" s="15"/>
      <c r="G21" s="15"/>
      <c r="H21" s="16">
        <f t="shared" si="0"/>
        <v>0</v>
      </c>
      <c r="I21" s="17">
        <v>0</v>
      </c>
      <c r="J21" s="17"/>
      <c r="K21" s="18">
        <f>+H21+I21+J21</f>
        <v>0</v>
      </c>
    </row>
    <row r="22" spans="1:12" x14ac:dyDescent="0.2">
      <c r="A22" s="66" t="s">
        <v>65</v>
      </c>
      <c r="B22" s="67" t="s">
        <v>66</v>
      </c>
      <c r="C22" s="68">
        <v>-39577.519999999997</v>
      </c>
      <c r="D22" s="69"/>
      <c r="E22" s="69"/>
      <c r="F22" s="69"/>
      <c r="G22" s="69"/>
      <c r="H22" s="70">
        <f t="shared" si="0"/>
        <v>-39577.519999999997</v>
      </c>
      <c r="I22" s="71"/>
      <c r="J22" s="71"/>
      <c r="K22" s="72"/>
    </row>
    <row r="23" spans="1:12" ht="13.5" thickBot="1" x14ac:dyDescent="0.25">
      <c r="A23" s="30" t="s">
        <v>36</v>
      </c>
      <c r="B23" s="31" t="s">
        <v>37</v>
      </c>
      <c r="C23" s="58">
        <v>0</v>
      </c>
      <c r="D23" s="32"/>
      <c r="E23" s="32"/>
      <c r="F23" s="32"/>
      <c r="G23" s="32"/>
      <c r="H23" s="33">
        <f t="shared" si="0"/>
        <v>0</v>
      </c>
      <c r="I23" s="34"/>
      <c r="J23" s="34">
        <v>0</v>
      </c>
      <c r="K23" s="35">
        <f>+H23+I23+J23</f>
        <v>0</v>
      </c>
    </row>
    <row r="24" spans="1:12" ht="13.5" thickBot="1" x14ac:dyDescent="0.25">
      <c r="A24" s="60" t="s">
        <v>64</v>
      </c>
      <c r="B24" s="61"/>
      <c r="C24" s="62"/>
      <c r="D24" s="62"/>
      <c r="E24" s="62"/>
      <c r="F24" s="62"/>
      <c r="G24" s="62"/>
      <c r="H24" s="63"/>
      <c r="I24" s="64"/>
      <c r="J24" s="64"/>
      <c r="K24" s="65"/>
    </row>
    <row r="27" spans="1:12" x14ac:dyDescent="0.2">
      <c r="A27" s="201" t="s">
        <v>38</v>
      </c>
      <c r="B27" s="201"/>
      <c r="I27" s="201" t="s">
        <v>39</v>
      </c>
      <c r="J27" s="201"/>
      <c r="K27" s="201"/>
    </row>
    <row r="28" spans="1:12" x14ac:dyDescent="0.2">
      <c r="A28" s="41"/>
      <c r="I28" s="41"/>
    </row>
    <row r="29" spans="1:12" x14ac:dyDescent="0.2">
      <c r="A29" s="204" t="s">
        <v>60</v>
      </c>
      <c r="B29" s="204"/>
      <c r="I29" s="204" t="s">
        <v>62</v>
      </c>
      <c r="J29" s="204"/>
      <c r="K29" s="204"/>
    </row>
    <row r="30" spans="1:12" x14ac:dyDescent="0.2">
      <c r="A30" s="201" t="s">
        <v>61</v>
      </c>
      <c r="B30" s="201"/>
      <c r="I30" s="202" t="s">
        <v>63</v>
      </c>
      <c r="J30" s="202"/>
      <c r="K30" s="202"/>
    </row>
  </sheetData>
  <mergeCells count="9">
    <mergeCell ref="A30:B30"/>
    <mergeCell ref="I30:K30"/>
    <mergeCell ref="A1:K1"/>
    <mergeCell ref="A2:K2"/>
    <mergeCell ref="A3:K3"/>
    <mergeCell ref="A27:B27"/>
    <mergeCell ref="I27:K27"/>
    <mergeCell ref="A29:B29"/>
    <mergeCell ref="I29:K29"/>
  </mergeCells>
  <phoneticPr fontId="5" type="noConversion"/>
  <pageMargins left="0.31" right="0.11" top="0.6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L34"/>
  <sheetViews>
    <sheetView topLeftCell="F1" workbookViewId="0">
      <selection activeCell="N24" sqref="N24"/>
    </sheetView>
  </sheetViews>
  <sheetFormatPr baseColWidth="10" defaultRowHeight="12.75" x14ac:dyDescent="0.2"/>
  <cols>
    <col min="1" max="1" width="4.140625" customWidth="1"/>
    <col min="2" max="2" width="24.85546875" customWidth="1"/>
    <col min="3" max="3" width="15.7109375" customWidth="1"/>
    <col min="4" max="4" width="17.5703125" customWidth="1"/>
    <col min="9" max="9" width="14" customWidth="1"/>
    <col min="12" max="12" width="17" customWidth="1"/>
  </cols>
  <sheetData>
    <row r="5" spans="1:12" ht="15.75" x14ac:dyDescent="0.25">
      <c r="B5" s="203" t="s">
        <v>0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</row>
    <row r="6" spans="1:12" ht="15.75" x14ac:dyDescent="0.25">
      <c r="B6" s="203" t="s">
        <v>1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</row>
    <row r="7" spans="1:12" ht="15.75" x14ac:dyDescent="0.25">
      <c r="B7" s="203" t="s">
        <v>67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3.5" thickBot="1" x14ac:dyDescent="0.25"/>
    <row r="10" spans="1:12" ht="24.75" thickBot="1" x14ac:dyDescent="0.25">
      <c r="A10" s="73"/>
      <c r="B10" s="2" t="s">
        <v>2</v>
      </c>
      <c r="C10" s="3" t="s">
        <v>3</v>
      </c>
      <c r="D10" s="4" t="s">
        <v>4</v>
      </c>
      <c r="E10" s="3" t="s">
        <v>45</v>
      </c>
      <c r="F10" s="3" t="s">
        <v>5</v>
      </c>
      <c r="G10" s="3" t="s">
        <v>6</v>
      </c>
      <c r="H10" s="3" t="s">
        <v>53</v>
      </c>
      <c r="I10" s="5" t="s">
        <v>7</v>
      </c>
      <c r="J10" s="3" t="s">
        <v>8</v>
      </c>
      <c r="K10" s="5" t="s">
        <v>9</v>
      </c>
      <c r="L10" s="6" t="s">
        <v>10</v>
      </c>
    </row>
    <row r="11" spans="1:12" x14ac:dyDescent="0.2">
      <c r="A11" s="74">
        <v>1</v>
      </c>
      <c r="B11" s="7" t="s">
        <v>11</v>
      </c>
      <c r="C11" s="8" t="s">
        <v>12</v>
      </c>
      <c r="D11" s="10">
        <v>30624.83</v>
      </c>
      <c r="E11" s="9">
        <v>0</v>
      </c>
      <c r="F11" s="9">
        <v>0</v>
      </c>
      <c r="G11" s="9"/>
      <c r="H11" s="9"/>
      <c r="I11" s="10">
        <f t="shared" ref="I11:I27" si="0">+D11+E11+F11+G11+H11</f>
        <v>30624.83</v>
      </c>
      <c r="J11" s="11">
        <v>0</v>
      </c>
      <c r="K11" s="11"/>
      <c r="L11" s="12">
        <f>+I11+J11+K11</f>
        <v>30624.83</v>
      </c>
    </row>
    <row r="12" spans="1:12" x14ac:dyDescent="0.2">
      <c r="A12" s="74">
        <v>2</v>
      </c>
      <c r="B12" s="13" t="s">
        <v>13</v>
      </c>
      <c r="C12" s="14" t="s">
        <v>14</v>
      </c>
      <c r="D12" s="16">
        <v>404756.43</v>
      </c>
      <c r="E12" s="15"/>
      <c r="F12" s="15"/>
      <c r="G12" s="15"/>
      <c r="H12" s="15"/>
      <c r="I12" s="16">
        <f t="shared" si="0"/>
        <v>404756.43</v>
      </c>
      <c r="J12" s="17">
        <v>0</v>
      </c>
      <c r="K12" s="17"/>
      <c r="L12" s="18">
        <f>+I12+J12+K12</f>
        <v>404756.43</v>
      </c>
    </row>
    <row r="13" spans="1:12" x14ac:dyDescent="0.2">
      <c r="A13" s="74">
        <v>3</v>
      </c>
      <c r="B13" s="13" t="s">
        <v>15</v>
      </c>
      <c r="C13" s="14" t="s">
        <v>16</v>
      </c>
      <c r="D13" s="16">
        <v>226693.37</v>
      </c>
      <c r="E13" s="15">
        <v>0</v>
      </c>
      <c r="F13" s="15"/>
      <c r="G13" s="15"/>
      <c r="H13" s="15"/>
      <c r="I13" s="16">
        <f t="shared" si="0"/>
        <v>226693.37</v>
      </c>
      <c r="J13" s="17">
        <v>0</v>
      </c>
      <c r="K13" s="17"/>
      <c r="L13" s="18">
        <f>+I13+J13+K13</f>
        <v>226693.37</v>
      </c>
    </row>
    <row r="14" spans="1:12" x14ac:dyDescent="0.2">
      <c r="A14" s="74">
        <v>4</v>
      </c>
      <c r="B14" s="13" t="s">
        <v>47</v>
      </c>
      <c r="C14" s="45" t="s">
        <v>46</v>
      </c>
      <c r="D14" s="16">
        <v>2154263.44</v>
      </c>
      <c r="E14" s="15">
        <v>0</v>
      </c>
      <c r="F14" s="15"/>
      <c r="G14" s="15"/>
      <c r="H14" s="15"/>
      <c r="I14" s="16">
        <f t="shared" si="0"/>
        <v>2154263.44</v>
      </c>
      <c r="J14" s="17"/>
      <c r="K14" s="17"/>
      <c r="L14" s="18">
        <f>+I14+J14+K14-F14</f>
        <v>2154263.44</v>
      </c>
    </row>
    <row r="15" spans="1:12" x14ac:dyDescent="0.2">
      <c r="A15" s="74">
        <v>5</v>
      </c>
      <c r="B15" s="27" t="s">
        <v>17</v>
      </c>
      <c r="C15" s="21" t="s">
        <v>18</v>
      </c>
      <c r="D15" s="46">
        <v>2120330.8199999998</v>
      </c>
      <c r="E15" s="22">
        <v>7550</v>
      </c>
      <c r="F15" s="22"/>
      <c r="G15" s="22"/>
      <c r="H15" s="22"/>
      <c r="I15" s="46">
        <f t="shared" si="0"/>
        <v>2127880.8199999998</v>
      </c>
      <c r="J15" s="47">
        <v>0</v>
      </c>
      <c r="K15" s="47">
        <v>0</v>
      </c>
      <c r="L15" s="48">
        <f>+I15+J15+K15</f>
        <v>2127880.8199999998</v>
      </c>
    </row>
    <row r="16" spans="1:12" x14ac:dyDescent="0.2">
      <c r="A16" s="74">
        <v>6</v>
      </c>
      <c r="B16" s="13" t="s">
        <v>48</v>
      </c>
      <c r="C16" s="19" t="s">
        <v>49</v>
      </c>
      <c r="D16" s="16">
        <v>18242.330000000002</v>
      </c>
      <c r="E16" s="15"/>
      <c r="F16" s="15"/>
      <c r="G16" s="15"/>
      <c r="H16" s="15"/>
      <c r="I16" s="16">
        <f t="shared" si="0"/>
        <v>18242.330000000002</v>
      </c>
      <c r="J16" s="17"/>
      <c r="K16" s="17"/>
      <c r="L16" s="18">
        <f>+I16+J16</f>
        <v>18242.330000000002</v>
      </c>
    </row>
    <row r="17" spans="1:12" x14ac:dyDescent="0.2">
      <c r="A17" s="74">
        <v>7</v>
      </c>
      <c r="B17" s="13" t="s">
        <v>19</v>
      </c>
      <c r="C17" s="14" t="s">
        <v>20</v>
      </c>
      <c r="D17" s="43">
        <v>0</v>
      </c>
      <c r="E17" s="15"/>
      <c r="F17" s="15"/>
      <c r="G17" s="15"/>
      <c r="H17" s="15"/>
      <c r="I17" s="43">
        <f t="shared" si="0"/>
        <v>0</v>
      </c>
      <c r="J17" s="17"/>
      <c r="K17" s="17"/>
      <c r="L17" s="42">
        <f>+I17+J17+K17</f>
        <v>0</v>
      </c>
    </row>
    <row r="18" spans="1:12" ht="22.5" x14ac:dyDescent="0.2">
      <c r="A18" s="74">
        <v>8</v>
      </c>
      <c r="B18" s="20" t="s">
        <v>21</v>
      </c>
      <c r="C18" s="21" t="s">
        <v>22</v>
      </c>
      <c r="D18" s="46">
        <v>-135051.04999999999</v>
      </c>
      <c r="E18" s="15">
        <v>0</v>
      </c>
      <c r="F18" s="15"/>
      <c r="G18" s="14"/>
      <c r="H18" s="14"/>
      <c r="I18" s="16">
        <f t="shared" si="0"/>
        <v>-135051.04999999999</v>
      </c>
      <c r="J18" s="23">
        <v>0</v>
      </c>
      <c r="K18" s="24"/>
      <c r="L18" s="18">
        <f>+I18+K18+J18</f>
        <v>-135051.04999999999</v>
      </c>
    </row>
    <row r="19" spans="1:12" x14ac:dyDescent="0.2">
      <c r="A19" s="74">
        <v>9</v>
      </c>
      <c r="B19" s="25" t="s">
        <v>23</v>
      </c>
      <c r="C19" s="14" t="s">
        <v>24</v>
      </c>
      <c r="D19" s="16">
        <v>0</v>
      </c>
      <c r="E19" s="15"/>
      <c r="F19" s="15"/>
      <c r="G19" s="15"/>
      <c r="H19" s="15"/>
      <c r="I19" s="16">
        <f t="shared" si="0"/>
        <v>0</v>
      </c>
      <c r="J19" s="17"/>
      <c r="K19" s="17"/>
      <c r="L19" s="18">
        <f>+I19+J19+K19</f>
        <v>0</v>
      </c>
    </row>
    <row r="20" spans="1:12" x14ac:dyDescent="0.2">
      <c r="A20" s="74">
        <v>10</v>
      </c>
      <c r="B20" s="27" t="s">
        <v>25</v>
      </c>
      <c r="C20" s="21" t="s">
        <v>26</v>
      </c>
      <c r="D20" s="46">
        <v>442807.68</v>
      </c>
      <c r="E20" s="22"/>
      <c r="F20" s="22"/>
      <c r="G20" s="22"/>
      <c r="H20" s="22"/>
      <c r="I20" s="46">
        <f t="shared" si="0"/>
        <v>442807.68</v>
      </c>
      <c r="J20" s="47">
        <v>0</v>
      </c>
      <c r="K20" s="47"/>
      <c r="L20" s="48">
        <f>+I20+J20+K20</f>
        <v>442807.68</v>
      </c>
    </row>
    <row r="21" spans="1:12" x14ac:dyDescent="0.2">
      <c r="A21" s="74">
        <v>11</v>
      </c>
      <c r="B21" s="13" t="s">
        <v>27</v>
      </c>
      <c r="C21" s="14" t="s">
        <v>28</v>
      </c>
      <c r="D21" s="16">
        <v>0</v>
      </c>
      <c r="E21" s="15"/>
      <c r="F21" s="15"/>
      <c r="G21" s="15"/>
      <c r="H21" s="15"/>
      <c r="I21" s="16">
        <f t="shared" si="0"/>
        <v>0</v>
      </c>
      <c r="J21" s="17">
        <v>0</v>
      </c>
      <c r="K21" s="17"/>
      <c r="L21" s="18">
        <f>+I21+J21+K21</f>
        <v>0</v>
      </c>
    </row>
    <row r="22" spans="1:12" ht="22.5" x14ac:dyDescent="0.2">
      <c r="A22" s="74">
        <v>12</v>
      </c>
      <c r="B22" s="25" t="s">
        <v>44</v>
      </c>
      <c r="C22" s="14" t="s">
        <v>35</v>
      </c>
      <c r="D22" s="16">
        <v>0</v>
      </c>
      <c r="E22" s="15"/>
      <c r="F22" s="15"/>
      <c r="G22" s="15"/>
      <c r="H22" s="15"/>
      <c r="I22" s="16">
        <f t="shared" si="0"/>
        <v>0</v>
      </c>
      <c r="J22" s="17"/>
      <c r="K22" s="17"/>
      <c r="L22" s="18">
        <f>+I22+J22+K22</f>
        <v>0</v>
      </c>
    </row>
    <row r="23" spans="1:12" x14ac:dyDescent="0.2">
      <c r="A23" s="74">
        <v>13</v>
      </c>
      <c r="B23" s="27" t="s">
        <v>29</v>
      </c>
      <c r="C23" s="14" t="s">
        <v>30</v>
      </c>
      <c r="D23" s="16">
        <v>757456.77</v>
      </c>
      <c r="E23" s="15">
        <v>0</v>
      </c>
      <c r="F23" s="15"/>
      <c r="G23" s="15"/>
      <c r="H23" s="14"/>
      <c r="I23" s="16">
        <f t="shared" si="0"/>
        <v>757456.77</v>
      </c>
      <c r="J23" s="17">
        <v>0</v>
      </c>
      <c r="K23" s="53"/>
      <c r="L23" s="18">
        <f>+I23+J23+K23</f>
        <v>757456.77</v>
      </c>
    </row>
    <row r="24" spans="1:12" x14ac:dyDescent="0.2">
      <c r="A24" s="74">
        <v>14</v>
      </c>
      <c r="B24" s="13" t="s">
        <v>31</v>
      </c>
      <c r="C24" s="14" t="s">
        <v>32</v>
      </c>
      <c r="D24" s="18">
        <v>11199046.130000001</v>
      </c>
      <c r="E24" s="29"/>
      <c r="F24" s="15"/>
      <c r="G24" s="15"/>
      <c r="H24" s="15"/>
      <c r="I24" s="16">
        <f t="shared" si="0"/>
        <v>11199046.130000001</v>
      </c>
      <c r="J24" s="51"/>
      <c r="K24" s="52"/>
      <c r="L24" s="18">
        <f>+I24-J24-K24</f>
        <v>11199046.130000001</v>
      </c>
    </row>
    <row r="25" spans="1:12" x14ac:dyDescent="0.2">
      <c r="A25" s="74">
        <v>15</v>
      </c>
      <c r="B25" s="13" t="s">
        <v>33</v>
      </c>
      <c r="C25" s="14" t="s">
        <v>34</v>
      </c>
      <c r="D25" s="16">
        <v>0</v>
      </c>
      <c r="E25" s="15"/>
      <c r="F25" s="15"/>
      <c r="G25" s="15"/>
      <c r="H25" s="15"/>
      <c r="I25" s="16">
        <f t="shared" si="0"/>
        <v>0</v>
      </c>
      <c r="J25" s="17">
        <v>0</v>
      </c>
      <c r="K25" s="17"/>
      <c r="L25" s="18">
        <f>+I25+J25+K25</f>
        <v>0</v>
      </c>
    </row>
    <row r="26" spans="1:12" x14ac:dyDescent="0.2">
      <c r="A26" s="74">
        <v>16</v>
      </c>
      <c r="B26" s="66" t="s">
        <v>65</v>
      </c>
      <c r="C26" s="67" t="s">
        <v>66</v>
      </c>
      <c r="D26" s="70">
        <v>-39827.519999999997</v>
      </c>
      <c r="E26" s="69"/>
      <c r="F26" s="69"/>
      <c r="G26" s="69"/>
      <c r="H26" s="69"/>
      <c r="I26" s="70">
        <f t="shared" si="0"/>
        <v>-39827.519999999997</v>
      </c>
      <c r="J26" s="71"/>
      <c r="K26" s="71"/>
      <c r="L26" s="72"/>
    </row>
    <row r="27" spans="1:12" ht="13.5" thickBot="1" x14ac:dyDescent="0.25">
      <c r="A27" s="74">
        <v>17</v>
      </c>
      <c r="B27" s="30" t="s">
        <v>36</v>
      </c>
      <c r="C27" s="31" t="s">
        <v>37</v>
      </c>
      <c r="D27" s="33">
        <v>0</v>
      </c>
      <c r="E27" s="32"/>
      <c r="F27" s="32"/>
      <c r="G27" s="32"/>
      <c r="H27" s="32"/>
      <c r="I27" s="33">
        <f t="shared" si="0"/>
        <v>0</v>
      </c>
      <c r="J27" s="34"/>
      <c r="K27" s="34">
        <v>0</v>
      </c>
      <c r="L27" s="35">
        <f>+I27+J27+K27</f>
        <v>0</v>
      </c>
    </row>
    <row r="28" spans="1:12" ht="13.5" thickBot="1" x14ac:dyDescent="0.25">
      <c r="A28" s="75"/>
      <c r="B28" s="60" t="s">
        <v>64</v>
      </c>
      <c r="C28" s="61"/>
      <c r="D28" s="62"/>
      <c r="E28" s="62"/>
      <c r="F28" s="62"/>
      <c r="G28" s="62"/>
      <c r="H28" s="62"/>
      <c r="I28" s="63"/>
      <c r="J28" s="64"/>
      <c r="K28" s="64"/>
      <c r="L28" s="65"/>
    </row>
    <row r="31" spans="1:12" x14ac:dyDescent="0.2">
      <c r="B31" s="201" t="s">
        <v>38</v>
      </c>
      <c r="C31" s="201"/>
      <c r="J31" s="201" t="s">
        <v>39</v>
      </c>
      <c r="K31" s="201"/>
      <c r="L31" s="201"/>
    </row>
    <row r="32" spans="1:12" x14ac:dyDescent="0.2">
      <c r="B32" s="41"/>
      <c r="J32" s="41"/>
    </row>
    <row r="33" spans="2:12" x14ac:dyDescent="0.2">
      <c r="B33" s="204" t="s">
        <v>60</v>
      </c>
      <c r="C33" s="204"/>
      <c r="J33" s="204" t="s">
        <v>62</v>
      </c>
      <c r="K33" s="204"/>
      <c r="L33" s="204"/>
    </row>
    <row r="34" spans="2:12" x14ac:dyDescent="0.2">
      <c r="B34" s="201" t="s">
        <v>61</v>
      </c>
      <c r="C34" s="201"/>
      <c r="J34" s="202" t="s">
        <v>63</v>
      </c>
      <c r="K34" s="202"/>
      <c r="L34" s="202"/>
    </row>
  </sheetData>
  <mergeCells count="9">
    <mergeCell ref="B34:C34"/>
    <mergeCell ref="J34:L34"/>
    <mergeCell ref="B5:L5"/>
    <mergeCell ref="B6:L6"/>
    <mergeCell ref="B7:L7"/>
    <mergeCell ref="B31:C31"/>
    <mergeCell ref="J31:L31"/>
    <mergeCell ref="B33:C33"/>
    <mergeCell ref="J33:L33"/>
  </mergeCells>
  <phoneticPr fontId="5" type="noConversion"/>
  <pageMargins left="0.27" right="0.2" top="1" bottom="1" header="0" footer="0"/>
  <pageSetup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4"/>
  <sheetViews>
    <sheetView topLeftCell="D1" workbookViewId="0">
      <selection sqref="A1:L36"/>
    </sheetView>
  </sheetViews>
  <sheetFormatPr baseColWidth="10" defaultRowHeight="12.75" x14ac:dyDescent="0.2"/>
  <cols>
    <col min="1" max="1" width="5.5703125" customWidth="1"/>
    <col min="2" max="2" width="22" customWidth="1"/>
    <col min="3" max="3" width="16.85546875" customWidth="1"/>
    <col min="4" max="4" width="14.140625" customWidth="1"/>
    <col min="8" max="8" width="15.140625" customWidth="1"/>
    <col min="9" max="9" width="16.140625" customWidth="1"/>
    <col min="11" max="11" width="14.140625" customWidth="1"/>
    <col min="12" max="12" width="15" customWidth="1"/>
  </cols>
  <sheetData>
    <row r="2" spans="1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B4" s="203" t="s">
        <v>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</row>
    <row r="5" spans="1:12" ht="15.75" x14ac:dyDescent="0.25">
      <c r="B5" s="203" t="s">
        <v>1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</row>
    <row r="6" spans="1:12" ht="15.75" x14ac:dyDescent="0.25">
      <c r="B6" s="203" t="s">
        <v>67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</row>
    <row r="7" spans="1:12" ht="15.7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3.5" thickBot="1" x14ac:dyDescent="0.25"/>
    <row r="10" spans="1:12" ht="24.75" thickBot="1" x14ac:dyDescent="0.25">
      <c r="A10" s="73"/>
      <c r="B10" s="2" t="s">
        <v>2</v>
      </c>
      <c r="C10" s="3" t="s">
        <v>3</v>
      </c>
      <c r="D10" s="4" t="s">
        <v>4</v>
      </c>
      <c r="E10" s="3" t="s">
        <v>45</v>
      </c>
      <c r="F10" s="3" t="s">
        <v>5</v>
      </c>
      <c r="G10" s="3" t="s">
        <v>6</v>
      </c>
      <c r="H10" s="3" t="s">
        <v>53</v>
      </c>
      <c r="I10" s="5" t="s">
        <v>7</v>
      </c>
      <c r="J10" s="3" t="s">
        <v>8</v>
      </c>
      <c r="K10" s="5" t="s">
        <v>9</v>
      </c>
      <c r="L10" s="6" t="s">
        <v>10</v>
      </c>
    </row>
    <row r="11" spans="1:12" x14ac:dyDescent="0.2">
      <c r="A11" s="74">
        <v>1</v>
      </c>
      <c r="B11" s="7" t="s">
        <v>11</v>
      </c>
      <c r="C11" s="8" t="s">
        <v>12</v>
      </c>
      <c r="D11" s="10">
        <v>30624.83</v>
      </c>
      <c r="E11" s="9">
        <v>0</v>
      </c>
      <c r="F11" s="9">
        <v>0</v>
      </c>
      <c r="G11" s="9"/>
      <c r="H11" s="9"/>
      <c r="I11" s="10">
        <f t="shared" ref="I11:I27" si="0">+D11+E11+F11+G11+H11</f>
        <v>30624.83</v>
      </c>
      <c r="J11" s="11">
        <v>0</v>
      </c>
      <c r="K11" s="11"/>
      <c r="L11" s="12">
        <f>+I11+J11+K11</f>
        <v>30624.83</v>
      </c>
    </row>
    <row r="12" spans="1:12" x14ac:dyDescent="0.2">
      <c r="A12" s="74">
        <v>2</v>
      </c>
      <c r="B12" s="13" t="s">
        <v>13</v>
      </c>
      <c r="C12" s="14" t="s">
        <v>14</v>
      </c>
      <c r="D12" s="16">
        <v>404756.43</v>
      </c>
      <c r="E12" s="15"/>
      <c r="F12" s="15"/>
      <c r="G12" s="15"/>
      <c r="H12" s="15"/>
      <c r="I12" s="16">
        <f t="shared" si="0"/>
        <v>404756.43</v>
      </c>
      <c r="J12" s="17">
        <v>0</v>
      </c>
      <c r="K12" s="17"/>
      <c r="L12" s="18">
        <f>+I12+J12+K12</f>
        <v>404756.43</v>
      </c>
    </row>
    <row r="13" spans="1:12" x14ac:dyDescent="0.2">
      <c r="A13" s="74">
        <v>3</v>
      </c>
      <c r="B13" s="13" t="s">
        <v>15</v>
      </c>
      <c r="C13" s="14" t="s">
        <v>16</v>
      </c>
      <c r="D13" s="16">
        <v>226693.37</v>
      </c>
      <c r="E13" s="15">
        <v>0</v>
      </c>
      <c r="F13" s="15"/>
      <c r="G13" s="15"/>
      <c r="H13" s="15"/>
      <c r="I13" s="16">
        <f t="shared" si="0"/>
        <v>226693.37</v>
      </c>
      <c r="J13" s="17">
        <v>-42399.67</v>
      </c>
      <c r="K13" s="17"/>
      <c r="L13" s="18">
        <f>+I13+J13+K13</f>
        <v>184293.7</v>
      </c>
    </row>
    <row r="14" spans="1:12" ht="35.25" customHeight="1" x14ac:dyDescent="0.2">
      <c r="A14" s="74">
        <v>4</v>
      </c>
      <c r="B14" s="13" t="s">
        <v>47</v>
      </c>
      <c r="C14" s="45" t="s">
        <v>46</v>
      </c>
      <c r="D14" s="16">
        <v>2154263.44</v>
      </c>
      <c r="E14" s="15">
        <v>0</v>
      </c>
      <c r="F14" s="15"/>
      <c r="G14" s="15"/>
      <c r="H14" s="15"/>
      <c r="I14" s="16">
        <f t="shared" si="0"/>
        <v>2154263.44</v>
      </c>
      <c r="J14" s="17"/>
      <c r="K14" s="17"/>
      <c r="L14" s="18">
        <f>+I14+J14+K14-F14</f>
        <v>2154263.44</v>
      </c>
    </row>
    <row r="15" spans="1:12" ht="35.25" customHeight="1" x14ac:dyDescent="0.2">
      <c r="A15" s="74">
        <v>5</v>
      </c>
      <c r="B15" s="27" t="s">
        <v>17</v>
      </c>
      <c r="C15" s="21" t="s">
        <v>18</v>
      </c>
      <c r="D15" s="46">
        <v>2120330.8199999998</v>
      </c>
      <c r="E15" s="22">
        <v>7550</v>
      </c>
      <c r="F15" s="22"/>
      <c r="G15" s="22"/>
      <c r="H15" s="22"/>
      <c r="I15" s="46">
        <f t="shared" si="0"/>
        <v>2127880.8199999998</v>
      </c>
      <c r="J15" s="47">
        <v>0</v>
      </c>
      <c r="K15" s="47">
        <v>0</v>
      </c>
      <c r="L15" s="48">
        <f>+I15+J15+K15</f>
        <v>2127880.8199999998</v>
      </c>
    </row>
    <row r="16" spans="1:12" x14ac:dyDescent="0.2">
      <c r="A16" s="74">
        <v>6</v>
      </c>
      <c r="B16" s="13" t="s">
        <v>48</v>
      </c>
      <c r="C16" s="19" t="s">
        <v>49</v>
      </c>
      <c r="D16" s="16">
        <v>18242.330000000002</v>
      </c>
      <c r="E16" s="15"/>
      <c r="F16" s="15"/>
      <c r="G16" s="15"/>
      <c r="H16" s="15"/>
      <c r="I16" s="16">
        <f t="shared" si="0"/>
        <v>18242.330000000002</v>
      </c>
      <c r="J16" s="17"/>
      <c r="K16" s="17"/>
      <c r="L16" s="18">
        <f>+I16+J16</f>
        <v>18242.330000000002</v>
      </c>
    </row>
    <row r="17" spans="1:12" x14ac:dyDescent="0.2">
      <c r="A17" s="74">
        <v>7</v>
      </c>
      <c r="B17" s="13" t="s">
        <v>19</v>
      </c>
      <c r="C17" s="14" t="s">
        <v>20</v>
      </c>
      <c r="D17" s="43">
        <v>0</v>
      </c>
      <c r="E17" s="15"/>
      <c r="F17" s="15"/>
      <c r="G17" s="15"/>
      <c r="H17" s="15"/>
      <c r="I17" s="43">
        <f t="shared" si="0"/>
        <v>0</v>
      </c>
      <c r="J17" s="17"/>
      <c r="K17" s="17"/>
      <c r="L17" s="42">
        <f>+I17+J17+K17</f>
        <v>0</v>
      </c>
    </row>
    <row r="18" spans="1:12" ht="45" customHeight="1" x14ac:dyDescent="0.2">
      <c r="A18" s="74">
        <v>8</v>
      </c>
      <c r="B18" s="20" t="s">
        <v>21</v>
      </c>
      <c r="C18" s="21" t="s">
        <v>22</v>
      </c>
      <c r="D18" s="46">
        <v>-135051.04999999999</v>
      </c>
      <c r="E18" s="15">
        <v>0</v>
      </c>
      <c r="F18" s="15"/>
      <c r="G18" s="14"/>
      <c r="H18" s="14"/>
      <c r="I18" s="16">
        <f t="shared" si="0"/>
        <v>-135051.04999999999</v>
      </c>
      <c r="J18" s="23">
        <v>-8158.5</v>
      </c>
      <c r="K18" s="24"/>
      <c r="L18" s="18">
        <f>+I18+K18+J18</f>
        <v>-143209.54999999999</v>
      </c>
    </row>
    <row r="19" spans="1:12" ht="22.5" x14ac:dyDescent="0.2">
      <c r="A19" s="74">
        <v>9</v>
      </c>
      <c r="B19" s="25" t="s">
        <v>23</v>
      </c>
      <c r="C19" s="14" t="s">
        <v>24</v>
      </c>
      <c r="D19" s="16">
        <v>0</v>
      </c>
      <c r="E19" s="15"/>
      <c r="F19" s="15"/>
      <c r="G19" s="15"/>
      <c r="H19" s="15"/>
      <c r="I19" s="16">
        <f t="shared" si="0"/>
        <v>0</v>
      </c>
      <c r="J19" s="17"/>
      <c r="K19" s="17"/>
      <c r="L19" s="18">
        <f>+I19+J19+K19</f>
        <v>0</v>
      </c>
    </row>
    <row r="20" spans="1:12" x14ac:dyDescent="0.2">
      <c r="A20" s="74">
        <v>10</v>
      </c>
      <c r="B20" s="27" t="s">
        <v>25</v>
      </c>
      <c r="C20" s="21" t="s">
        <v>26</v>
      </c>
      <c r="D20" s="46">
        <v>442807.68</v>
      </c>
      <c r="E20" s="22"/>
      <c r="F20" s="22"/>
      <c r="G20" s="22"/>
      <c r="H20" s="22"/>
      <c r="I20" s="46">
        <f t="shared" si="0"/>
        <v>442807.68</v>
      </c>
      <c r="J20" s="47">
        <v>-23427.5</v>
      </c>
      <c r="K20" s="47"/>
      <c r="L20" s="48">
        <f>+I20+J20+K20</f>
        <v>419380.18</v>
      </c>
    </row>
    <row r="21" spans="1:12" x14ac:dyDescent="0.2">
      <c r="A21" s="74">
        <v>11</v>
      </c>
      <c r="B21" s="13" t="s">
        <v>27</v>
      </c>
      <c r="C21" s="14" t="s">
        <v>28</v>
      </c>
      <c r="D21" s="16">
        <v>0</v>
      </c>
      <c r="E21" s="15"/>
      <c r="F21" s="15"/>
      <c r="G21" s="15"/>
      <c r="H21" s="15"/>
      <c r="I21" s="16">
        <f t="shared" si="0"/>
        <v>0</v>
      </c>
      <c r="J21" s="17">
        <v>0</v>
      </c>
      <c r="K21" s="17"/>
      <c r="L21" s="18">
        <f>+I21+J21+K21</f>
        <v>0</v>
      </c>
    </row>
    <row r="22" spans="1:12" ht="22.5" x14ac:dyDescent="0.2">
      <c r="A22" s="74">
        <v>12</v>
      </c>
      <c r="B22" s="25" t="s">
        <v>44</v>
      </c>
      <c r="C22" s="14" t="s">
        <v>35</v>
      </c>
      <c r="D22" s="16">
        <v>0</v>
      </c>
      <c r="E22" s="15"/>
      <c r="F22" s="15"/>
      <c r="G22" s="15"/>
      <c r="H22" s="15"/>
      <c r="I22" s="16">
        <f t="shared" si="0"/>
        <v>0</v>
      </c>
      <c r="J22" s="17"/>
      <c r="K22" s="17"/>
      <c r="L22" s="18">
        <f>+I22+J22+K22</f>
        <v>0</v>
      </c>
    </row>
    <row r="23" spans="1:12" x14ac:dyDescent="0.2">
      <c r="A23" s="74">
        <v>13</v>
      </c>
      <c r="B23" s="27" t="s">
        <v>29</v>
      </c>
      <c r="C23" s="14" t="s">
        <v>30</v>
      </c>
      <c r="D23" s="16">
        <v>757456.77</v>
      </c>
      <c r="E23" s="15">
        <v>0</v>
      </c>
      <c r="F23" s="15"/>
      <c r="G23" s="15"/>
      <c r="H23" s="14"/>
      <c r="I23" s="16">
        <f t="shared" si="0"/>
        <v>757456.77</v>
      </c>
      <c r="J23" s="17">
        <v>0</v>
      </c>
      <c r="K23" s="53"/>
      <c r="L23" s="18">
        <f>+I23+J23+K23</f>
        <v>757456.77</v>
      </c>
    </row>
    <row r="24" spans="1:12" x14ac:dyDescent="0.2">
      <c r="A24" s="74">
        <v>14</v>
      </c>
      <c r="B24" s="13" t="s">
        <v>31</v>
      </c>
      <c r="C24" s="14" t="s">
        <v>32</v>
      </c>
      <c r="D24" s="18">
        <v>11199046.130000001</v>
      </c>
      <c r="E24" s="29"/>
      <c r="F24" s="15"/>
      <c r="G24" s="15"/>
      <c r="H24" s="15"/>
      <c r="I24" s="16">
        <f t="shared" si="0"/>
        <v>11199046.130000001</v>
      </c>
      <c r="J24" s="51"/>
      <c r="K24" s="52"/>
      <c r="L24" s="18">
        <f>+I24-J24-K24</f>
        <v>11199046.130000001</v>
      </c>
    </row>
    <row r="25" spans="1:12" x14ac:dyDescent="0.2">
      <c r="A25" s="74">
        <v>15</v>
      </c>
      <c r="B25" s="13" t="s">
        <v>33</v>
      </c>
      <c r="C25" s="14" t="s">
        <v>34</v>
      </c>
      <c r="D25" s="16">
        <v>0</v>
      </c>
      <c r="E25" s="15"/>
      <c r="F25" s="15"/>
      <c r="G25" s="15"/>
      <c r="H25" s="15"/>
      <c r="I25" s="16">
        <f t="shared" si="0"/>
        <v>0</v>
      </c>
      <c r="J25" s="17">
        <v>0</v>
      </c>
      <c r="K25" s="17"/>
      <c r="L25" s="18">
        <f>+I25+J25+K25</f>
        <v>0</v>
      </c>
    </row>
    <row r="26" spans="1:12" x14ac:dyDescent="0.2">
      <c r="A26" s="74">
        <v>16</v>
      </c>
      <c r="B26" s="66" t="s">
        <v>65</v>
      </c>
      <c r="C26" s="67" t="s">
        <v>66</v>
      </c>
      <c r="D26" s="70">
        <v>-39827.519999999997</v>
      </c>
      <c r="E26" s="69"/>
      <c r="F26" s="69"/>
      <c r="G26" s="69"/>
      <c r="H26" s="69"/>
      <c r="I26" s="70">
        <f t="shared" si="0"/>
        <v>-39827.519999999997</v>
      </c>
      <c r="J26" s="71"/>
      <c r="K26" s="71"/>
      <c r="L26" s="72"/>
    </row>
    <row r="27" spans="1:12" ht="13.5" thickBot="1" x14ac:dyDescent="0.25">
      <c r="A27" s="74">
        <v>17</v>
      </c>
      <c r="B27" s="30" t="s">
        <v>36</v>
      </c>
      <c r="C27" s="31" t="s">
        <v>37</v>
      </c>
      <c r="D27" s="33">
        <v>0</v>
      </c>
      <c r="E27" s="32"/>
      <c r="F27" s="32"/>
      <c r="G27" s="32"/>
      <c r="H27" s="32"/>
      <c r="I27" s="33">
        <f t="shared" si="0"/>
        <v>0</v>
      </c>
      <c r="J27" s="34"/>
      <c r="K27" s="34">
        <v>0</v>
      </c>
      <c r="L27" s="35">
        <f>+I27+J27+K27</f>
        <v>0</v>
      </c>
    </row>
    <row r="28" spans="1:12" ht="13.5" thickBot="1" x14ac:dyDescent="0.25">
      <c r="A28" s="75"/>
      <c r="B28" s="60" t="s">
        <v>64</v>
      </c>
      <c r="C28" s="61"/>
      <c r="D28" s="62"/>
      <c r="E28" s="62"/>
      <c r="F28" s="62"/>
      <c r="G28" s="62"/>
      <c r="H28" s="62"/>
      <c r="I28" s="63"/>
      <c r="J28" s="64"/>
      <c r="K28" s="64"/>
      <c r="L28" s="65"/>
    </row>
    <row r="31" spans="1:12" x14ac:dyDescent="0.2">
      <c r="B31" s="201" t="s">
        <v>38</v>
      </c>
      <c r="C31" s="201"/>
      <c r="J31" s="201" t="s">
        <v>39</v>
      </c>
      <c r="K31" s="201"/>
      <c r="L31" s="201"/>
    </row>
    <row r="32" spans="1:12" x14ac:dyDescent="0.2">
      <c r="B32" s="41"/>
      <c r="J32" s="41"/>
    </row>
    <row r="33" spans="2:12" x14ac:dyDescent="0.2">
      <c r="B33" s="204" t="s">
        <v>60</v>
      </c>
      <c r="C33" s="204"/>
      <c r="J33" s="204" t="s">
        <v>62</v>
      </c>
      <c r="K33" s="204"/>
      <c r="L33" s="204"/>
    </row>
    <row r="34" spans="2:12" x14ac:dyDescent="0.2">
      <c r="B34" s="201" t="s">
        <v>61</v>
      </c>
      <c r="C34" s="201"/>
      <c r="J34" s="202" t="s">
        <v>63</v>
      </c>
      <c r="K34" s="202"/>
      <c r="L34" s="202"/>
    </row>
  </sheetData>
  <mergeCells count="9">
    <mergeCell ref="B4:L4"/>
    <mergeCell ref="B5:L5"/>
    <mergeCell ref="B6:L6"/>
    <mergeCell ref="B34:C34"/>
    <mergeCell ref="J34:L34"/>
    <mergeCell ref="B31:C31"/>
    <mergeCell ref="J31:L31"/>
    <mergeCell ref="B33:C33"/>
    <mergeCell ref="J33:L33"/>
  </mergeCells>
  <phoneticPr fontId="5" type="noConversion"/>
  <pageMargins left="0.17" right="0.3" top="0.57999999999999996" bottom="0.37" header="0" footer="0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55"/>
  <sheetViews>
    <sheetView topLeftCell="B1" zoomScaleNormal="100" workbookViewId="0">
      <selection activeCell="G22" sqref="G22"/>
    </sheetView>
  </sheetViews>
  <sheetFormatPr baseColWidth="10" defaultRowHeight="12.75" x14ac:dyDescent="0.2"/>
  <cols>
    <col min="1" max="1" width="3.85546875" customWidth="1"/>
    <col min="2" max="2" width="29.28515625" customWidth="1"/>
    <col min="3" max="3" width="16" customWidth="1"/>
    <col min="4" max="4" width="14.7109375" customWidth="1"/>
    <col min="5" max="5" width="12.7109375" customWidth="1"/>
    <col min="6" max="6" width="16.7109375" customWidth="1"/>
    <col min="7" max="7" width="13.140625" customWidth="1"/>
    <col min="8" max="8" width="13.5703125" customWidth="1"/>
    <col min="9" max="9" width="14.42578125" customWidth="1"/>
    <col min="10" max="10" width="14.7109375" customWidth="1"/>
    <col min="11" max="11" width="14.42578125" bestFit="1" customWidth="1"/>
    <col min="12" max="12" width="13.42578125" bestFit="1" customWidth="1"/>
    <col min="13" max="13" width="14.140625" customWidth="1"/>
    <col min="14" max="14" width="20.42578125" bestFit="1" customWidth="1"/>
    <col min="15" max="15" width="17.7109375" customWidth="1"/>
    <col min="16" max="16" width="11.7109375" bestFit="1" customWidth="1"/>
  </cols>
  <sheetData>
    <row r="2" spans="1:16" ht="15.75" x14ac:dyDescent="0.25">
      <c r="B2" s="1"/>
      <c r="C2" s="1"/>
      <c r="D2" s="1"/>
      <c r="E2" s="1"/>
      <c r="F2" s="1"/>
      <c r="G2" s="1"/>
      <c r="H2" s="1"/>
      <c r="I2" s="1"/>
      <c r="J2" s="1"/>
      <c r="K2" s="86"/>
      <c r="L2" s="1"/>
    </row>
    <row r="3" spans="1:16" ht="15.75" x14ac:dyDescent="0.25">
      <c r="B3" s="1"/>
      <c r="C3" s="1"/>
      <c r="D3" s="1"/>
      <c r="E3" s="1"/>
      <c r="F3" s="1"/>
      <c r="G3" s="1"/>
      <c r="H3" s="1"/>
      <c r="I3" s="1"/>
      <c r="J3" s="1"/>
      <c r="K3" s="150"/>
      <c r="L3" s="1"/>
      <c r="M3" s="137"/>
    </row>
    <row r="4" spans="1:16" ht="15.75" x14ac:dyDescent="0.25">
      <c r="B4" s="203" t="s">
        <v>91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O4">
        <v>291236.37</v>
      </c>
    </row>
    <row r="5" spans="1:16" ht="15.75" x14ac:dyDescent="0.25">
      <c r="B5" s="203" t="s">
        <v>1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</row>
    <row r="6" spans="1:16" ht="15.75" x14ac:dyDescent="0.25">
      <c r="B6" s="205">
        <v>44489</v>
      </c>
      <c r="C6" s="205"/>
      <c r="D6" s="203"/>
      <c r="E6" s="203"/>
      <c r="F6" s="203"/>
      <c r="G6" s="203"/>
      <c r="H6" s="203"/>
      <c r="I6" s="203"/>
      <c r="J6" s="203"/>
      <c r="K6" s="203"/>
      <c r="L6" s="203"/>
      <c r="M6" s="203"/>
    </row>
    <row r="7" spans="1:16" ht="15.75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28"/>
      <c r="N7" s="80"/>
    </row>
    <row r="8" spans="1:16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28"/>
      <c r="M8" s="128"/>
      <c r="N8" s="86" t="s">
        <v>99</v>
      </c>
    </row>
    <row r="9" spans="1:16" ht="13.5" thickBot="1" x14ac:dyDescent="0.25">
      <c r="M9" s="103"/>
      <c r="N9" s="80">
        <v>2152.25</v>
      </c>
    </row>
    <row r="10" spans="1:16" ht="24" x14ac:dyDescent="0.2">
      <c r="A10" s="73"/>
      <c r="B10" s="2" t="s">
        <v>2</v>
      </c>
      <c r="C10" s="3" t="s">
        <v>3</v>
      </c>
      <c r="D10" s="4" t="s">
        <v>4</v>
      </c>
      <c r="E10" s="3" t="s">
        <v>45</v>
      </c>
      <c r="F10" s="3" t="s">
        <v>5</v>
      </c>
      <c r="G10" s="145" t="s">
        <v>6</v>
      </c>
      <c r="H10" s="3" t="s">
        <v>79</v>
      </c>
      <c r="I10" s="3" t="s">
        <v>53</v>
      </c>
      <c r="J10" s="5" t="s">
        <v>7</v>
      </c>
      <c r="K10" s="3" t="s">
        <v>8</v>
      </c>
      <c r="L10" s="5" t="s">
        <v>9</v>
      </c>
      <c r="M10" s="6" t="s">
        <v>10</v>
      </c>
      <c r="N10" s="80">
        <v>345681</v>
      </c>
    </row>
    <row r="11" spans="1:16" x14ac:dyDescent="0.2">
      <c r="A11" s="74">
        <v>1</v>
      </c>
      <c r="B11" s="13" t="s">
        <v>15</v>
      </c>
      <c r="C11" s="14" t="s">
        <v>16</v>
      </c>
      <c r="D11" s="16">
        <v>57507.35</v>
      </c>
      <c r="E11" s="117">
        <v>0</v>
      </c>
      <c r="F11" s="152">
        <v>74125.66</v>
      </c>
      <c r="G11" s="152">
        <v>0</v>
      </c>
      <c r="H11" s="82">
        <v>11921.86</v>
      </c>
      <c r="I11" s="118">
        <v>0</v>
      </c>
      <c r="J11" s="70">
        <f t="shared" ref="J11:J14" si="0">+D11+E11+F11+G11+I11+H11</f>
        <v>143554.87</v>
      </c>
      <c r="K11" s="152">
        <v>0</v>
      </c>
      <c r="L11" s="127">
        <v>0</v>
      </c>
      <c r="M11" s="18">
        <f t="shared" ref="M11:M16" si="1">+J11+K11+L11</f>
        <v>143554.87</v>
      </c>
      <c r="N11" s="80">
        <v>3800</v>
      </c>
      <c r="O11" s="123" t="s">
        <v>100</v>
      </c>
    </row>
    <row r="12" spans="1:16" ht="22.5" x14ac:dyDescent="0.2">
      <c r="A12" s="74">
        <v>2</v>
      </c>
      <c r="B12" s="20" t="s">
        <v>21</v>
      </c>
      <c r="C12" s="21" t="s">
        <v>22</v>
      </c>
      <c r="D12" s="76">
        <v>1175495.97</v>
      </c>
      <c r="E12" s="82">
        <v>0</v>
      </c>
      <c r="F12" s="117">
        <v>0</v>
      </c>
      <c r="G12" s="82">
        <v>0</v>
      </c>
      <c r="H12" s="82">
        <v>0</v>
      </c>
      <c r="I12" s="117">
        <v>0</v>
      </c>
      <c r="J12" s="70">
        <f t="shared" si="0"/>
        <v>1175495.97</v>
      </c>
      <c r="K12" s="127">
        <v>0</v>
      </c>
      <c r="L12" s="127">
        <v>-490.9</v>
      </c>
      <c r="M12" s="18">
        <f t="shared" si="1"/>
        <v>1175005.07</v>
      </c>
      <c r="N12" s="103">
        <v>10000</v>
      </c>
      <c r="O12" s="125" t="s">
        <v>102</v>
      </c>
    </row>
    <row r="13" spans="1:16" x14ac:dyDescent="0.2">
      <c r="A13" s="74">
        <v>4</v>
      </c>
      <c r="B13" s="13" t="s">
        <v>31</v>
      </c>
      <c r="C13" s="14" t="s">
        <v>32</v>
      </c>
      <c r="D13" s="18">
        <v>236417472.55000001</v>
      </c>
      <c r="E13" s="82">
        <v>0</v>
      </c>
      <c r="F13" s="125">
        <v>0</v>
      </c>
      <c r="G13" s="151">
        <v>0</v>
      </c>
      <c r="H13" s="82">
        <v>0</v>
      </c>
      <c r="I13" s="117">
        <v>0</v>
      </c>
      <c r="J13" s="70">
        <f>+D13+E13+F13+G13+I13+H13</f>
        <v>236417472.55000001</v>
      </c>
      <c r="K13" s="127">
        <v>-157588.62</v>
      </c>
      <c r="L13" s="127"/>
      <c r="M13" s="18">
        <f>+J13+K13+L13</f>
        <v>236259883.93000001</v>
      </c>
      <c r="N13" s="116">
        <v>286690.99</v>
      </c>
      <c r="O13" s="125" t="s">
        <v>105</v>
      </c>
      <c r="P13" s="103"/>
    </row>
    <row r="14" spans="1:16" x14ac:dyDescent="0.2">
      <c r="A14" s="106"/>
      <c r="B14" s="13" t="s">
        <v>92</v>
      </c>
      <c r="C14" s="107" t="s">
        <v>93</v>
      </c>
      <c r="D14" s="70">
        <v>291236.37</v>
      </c>
      <c r="E14" s="104"/>
      <c r="F14" s="147"/>
      <c r="G14" s="83"/>
      <c r="H14" s="83">
        <v>0</v>
      </c>
      <c r="I14" s="69">
        <v>0</v>
      </c>
      <c r="J14" s="70">
        <f t="shared" si="0"/>
        <v>291236.37</v>
      </c>
      <c r="K14" s="127">
        <v>0</v>
      </c>
      <c r="L14" s="173">
        <v>0</v>
      </c>
      <c r="M14" s="18">
        <f>+J14+K14+L14</f>
        <v>291236.37</v>
      </c>
      <c r="N14" s="103">
        <v>10000</v>
      </c>
      <c r="O14" s="125" t="s">
        <v>103</v>
      </c>
    </row>
    <row r="15" spans="1:16" x14ac:dyDescent="0.2">
      <c r="A15" s="120">
        <v>7</v>
      </c>
      <c r="B15" s="121" t="s">
        <v>82</v>
      </c>
      <c r="C15" s="21" t="s">
        <v>83</v>
      </c>
      <c r="D15" s="16">
        <v>14064.5</v>
      </c>
      <c r="E15" s="114">
        <v>0</v>
      </c>
      <c r="F15" s="117">
        <v>0</v>
      </c>
      <c r="G15" s="82">
        <v>0</v>
      </c>
      <c r="H15" s="82">
        <v>0</v>
      </c>
      <c r="I15" s="117">
        <v>0</v>
      </c>
      <c r="J15" s="16">
        <f>+D15+E15+F15+G15+I15+H15</f>
        <v>14064.5</v>
      </c>
      <c r="K15" s="152">
        <v>0</v>
      </c>
      <c r="L15" s="127">
        <v>-870.55</v>
      </c>
      <c r="M15" s="18">
        <f>+J15+K15+L15</f>
        <v>13193.95</v>
      </c>
      <c r="N15" s="103">
        <v>30000</v>
      </c>
      <c r="O15" s="125" t="s">
        <v>101</v>
      </c>
    </row>
    <row r="16" spans="1:16" ht="13.5" thickBot="1" x14ac:dyDescent="0.25">
      <c r="A16" s="120">
        <v>8</v>
      </c>
      <c r="B16" s="121" t="s">
        <v>84</v>
      </c>
      <c r="C16" s="21" t="s">
        <v>85</v>
      </c>
      <c r="D16" s="76">
        <v>400294.79</v>
      </c>
      <c r="E16" s="114">
        <v>0</v>
      </c>
      <c r="F16" s="117">
        <v>0</v>
      </c>
      <c r="G16" s="82"/>
      <c r="H16" s="82"/>
      <c r="I16" s="117">
        <v>0</v>
      </c>
      <c r="J16" s="16">
        <f>+D16+E16+F16+G16+I16+H16</f>
        <v>400294.79</v>
      </c>
      <c r="K16" s="127">
        <v>0</v>
      </c>
      <c r="L16" s="127">
        <v>0</v>
      </c>
      <c r="M16" s="18">
        <f t="shared" si="1"/>
        <v>400294.79</v>
      </c>
      <c r="N16" s="175">
        <v>20000</v>
      </c>
      <c r="O16" s="125" t="s">
        <v>104</v>
      </c>
    </row>
    <row r="17" spans="1:16" ht="13.5" thickBot="1" x14ac:dyDescent="0.25">
      <c r="A17" s="105"/>
      <c r="B17" s="108" t="s">
        <v>64</v>
      </c>
      <c r="C17" s="109"/>
      <c r="D17" s="110"/>
      <c r="E17" s="110"/>
      <c r="F17" s="110"/>
      <c r="G17" s="110"/>
      <c r="H17" s="110"/>
      <c r="I17" s="110"/>
      <c r="J17" s="111"/>
      <c r="K17" s="112" t="s">
        <v>81</v>
      </c>
      <c r="L17" s="153" t="s">
        <v>78</v>
      </c>
      <c r="M17" s="113"/>
      <c r="N17" s="88">
        <f>SUM(N9:N16)</f>
        <v>708324.24</v>
      </c>
    </row>
    <row r="18" spans="1:16" x14ac:dyDescent="0.2">
      <c r="L18" s="129"/>
      <c r="M18" s="103"/>
      <c r="N18" s="88">
        <f>N17-M14</f>
        <v>417087.87</v>
      </c>
    </row>
    <row r="19" spans="1:16" x14ac:dyDescent="0.2">
      <c r="L19" s="129"/>
      <c r="M19" s="103"/>
      <c r="N19">
        <f>98601.38</f>
        <v>98601.38</v>
      </c>
      <c r="O19" s="103"/>
    </row>
    <row r="20" spans="1:16" x14ac:dyDescent="0.2">
      <c r="I20" s="126"/>
      <c r="J20" s="103"/>
      <c r="K20" s="103"/>
      <c r="L20" s="137"/>
      <c r="M20" s="103"/>
      <c r="N20" s="155">
        <v>175</v>
      </c>
      <c r="O20" s="103"/>
    </row>
    <row r="21" spans="1:16" x14ac:dyDescent="0.2">
      <c r="B21" s="201" t="s">
        <v>38</v>
      </c>
      <c r="C21" s="201"/>
      <c r="F21" s="126"/>
      <c r="I21" s="103"/>
      <c r="J21" s="130"/>
      <c r="K21" s="206" t="s">
        <v>39</v>
      </c>
      <c r="L21" s="201"/>
      <c r="M21" s="201"/>
      <c r="N21" s="80">
        <v>175</v>
      </c>
    </row>
    <row r="22" spans="1:16" x14ac:dyDescent="0.2">
      <c r="B22" s="41"/>
      <c r="G22" s="80"/>
      <c r="H22" s="103"/>
      <c r="I22" s="103"/>
      <c r="J22" s="80"/>
      <c r="K22" s="41"/>
      <c r="N22" s="80">
        <v>175</v>
      </c>
    </row>
    <row r="23" spans="1:16" x14ac:dyDescent="0.2">
      <c r="B23" s="204" t="s">
        <v>80</v>
      </c>
      <c r="C23" s="204"/>
      <c r="G23" s="80"/>
      <c r="I23" s="38"/>
      <c r="J23" s="80"/>
      <c r="K23" s="204" t="s">
        <v>62</v>
      </c>
      <c r="L23" s="204"/>
      <c r="M23" s="204"/>
      <c r="N23" s="80">
        <f>N20+N21+N22</f>
        <v>525</v>
      </c>
    </row>
    <row r="24" spans="1:16" ht="15" x14ac:dyDescent="0.2">
      <c r="B24" s="201" t="s">
        <v>61</v>
      </c>
      <c r="C24" s="201"/>
      <c r="G24" s="116"/>
      <c r="J24" s="139"/>
      <c r="K24" s="202" t="s">
        <v>63</v>
      </c>
      <c r="L24" s="202"/>
      <c r="M24" s="202"/>
      <c r="N24" s="80"/>
    </row>
    <row r="25" spans="1:16" ht="15" x14ac:dyDescent="0.2">
      <c r="G25" s="116"/>
      <c r="J25" s="139"/>
      <c r="N25" s="80">
        <f>M14-N13</f>
        <v>4545.3800000000047</v>
      </c>
    </row>
    <row r="26" spans="1:16" x14ac:dyDescent="0.2">
      <c r="G26" s="116"/>
      <c r="J26" s="86"/>
      <c r="M26" s="103"/>
      <c r="N26" s="80">
        <v>0</v>
      </c>
    </row>
    <row r="27" spans="1:16" x14ac:dyDescent="0.2">
      <c r="G27" s="80"/>
      <c r="J27" s="86"/>
      <c r="K27" s="103"/>
      <c r="N27" s="80">
        <f>772.78</f>
        <v>772.78</v>
      </c>
      <c r="O27">
        <f>0.0015</f>
        <v>1.5E-3</v>
      </c>
      <c r="P27" s="123" t="s">
        <v>106</v>
      </c>
    </row>
    <row r="28" spans="1:16" x14ac:dyDescent="0.2">
      <c r="B28" s="84"/>
      <c r="G28" s="80"/>
      <c r="I28" s="103"/>
      <c r="J28" s="80"/>
      <c r="N28" s="80">
        <v>2400</v>
      </c>
      <c r="O28" s="123" t="s">
        <v>107</v>
      </c>
    </row>
    <row r="29" spans="1:16" x14ac:dyDescent="0.2">
      <c r="B29" s="84"/>
      <c r="C29" s="80"/>
      <c r="G29" s="126"/>
      <c r="H29" s="80"/>
      <c r="J29" s="80"/>
      <c r="K29" s="103"/>
      <c r="N29" s="88">
        <v>175</v>
      </c>
      <c r="O29" s="123" t="s">
        <v>108</v>
      </c>
    </row>
    <row r="30" spans="1:16" x14ac:dyDescent="0.2">
      <c r="C30" s="80"/>
      <c r="H30" s="80"/>
      <c r="J30" s="88"/>
      <c r="N30" s="88">
        <f>SUM(N27:N29)</f>
        <v>3347.7799999999997</v>
      </c>
    </row>
    <row r="31" spans="1:16" x14ac:dyDescent="0.2">
      <c r="C31" s="80"/>
      <c r="D31" s="126"/>
      <c r="H31" s="80"/>
      <c r="J31" s="88"/>
      <c r="N31" s="115">
        <f>N25-N30</f>
        <v>1197.6000000000049</v>
      </c>
      <c r="O31" s="123" t="s">
        <v>109</v>
      </c>
    </row>
    <row r="32" spans="1:16" x14ac:dyDescent="0.2">
      <c r="C32" s="80"/>
      <c r="D32" s="88"/>
      <c r="H32" s="88"/>
      <c r="J32" s="88"/>
      <c r="N32" s="80">
        <v>300</v>
      </c>
      <c r="O32" s="123" t="s">
        <v>110</v>
      </c>
    </row>
    <row r="33" spans="2:15" x14ac:dyDescent="0.2">
      <c r="B33" s="80"/>
      <c r="H33" s="88"/>
      <c r="J33" s="88"/>
      <c r="K33" s="80"/>
      <c r="N33" s="80">
        <v>175</v>
      </c>
      <c r="O33" s="123" t="s">
        <v>111</v>
      </c>
    </row>
    <row r="34" spans="2:15" x14ac:dyDescent="0.2">
      <c r="B34" s="80"/>
      <c r="I34" s="88"/>
      <c r="J34" s="88"/>
      <c r="K34" s="80"/>
      <c r="N34" s="80">
        <v>175</v>
      </c>
      <c r="O34" s="123" t="s">
        <v>112</v>
      </c>
    </row>
    <row r="35" spans="2:15" x14ac:dyDescent="0.2">
      <c r="B35" s="80"/>
      <c r="H35" s="88"/>
      <c r="K35" s="80"/>
      <c r="N35" s="80">
        <v>175</v>
      </c>
      <c r="O35" s="176">
        <v>44562</v>
      </c>
    </row>
    <row r="36" spans="2:15" x14ac:dyDescent="0.2">
      <c r="B36" s="80"/>
      <c r="N36" s="80">
        <f>SUM(N32:N35)</f>
        <v>825</v>
      </c>
    </row>
    <row r="37" spans="2:15" ht="15" x14ac:dyDescent="0.35">
      <c r="B37" s="81"/>
      <c r="H37" s="88"/>
    </row>
    <row r="38" spans="2:15" x14ac:dyDescent="0.2">
      <c r="B38" s="88"/>
    </row>
    <row r="39" spans="2:15" x14ac:dyDescent="0.2">
      <c r="B39" s="88"/>
    </row>
    <row r="40" spans="2:15" x14ac:dyDescent="0.2">
      <c r="B40" s="96"/>
      <c r="C40" s="14"/>
      <c r="D40" s="14"/>
      <c r="E40" s="14"/>
      <c r="F40" s="14"/>
    </row>
    <row r="41" spans="2:15" x14ac:dyDescent="0.2">
      <c r="B41" s="97"/>
      <c r="C41" s="98"/>
      <c r="D41" s="99"/>
      <c r="E41" s="100"/>
      <c r="F41" s="100"/>
    </row>
    <row r="42" spans="2:15" x14ac:dyDescent="0.2">
      <c r="B42" s="101"/>
      <c r="C42" s="102"/>
      <c r="D42" s="99"/>
      <c r="E42" s="100"/>
      <c r="F42" s="100"/>
    </row>
    <row r="43" spans="2:15" x14ac:dyDescent="0.2">
      <c r="B43" s="97"/>
      <c r="C43" s="100"/>
      <c r="D43" s="92"/>
      <c r="E43" s="100"/>
      <c r="F43" s="100"/>
    </row>
    <row r="44" spans="2:15" x14ac:dyDescent="0.2">
      <c r="B44" s="99"/>
      <c r="C44" s="100"/>
      <c r="D44" s="99"/>
      <c r="E44" s="100"/>
      <c r="F44" s="100"/>
    </row>
    <row r="45" spans="2:15" x14ac:dyDescent="0.2">
      <c r="B45" s="99"/>
      <c r="C45" s="100"/>
      <c r="D45" s="99"/>
      <c r="E45" s="100"/>
      <c r="F45" s="100"/>
    </row>
    <row r="46" spans="2:15" x14ac:dyDescent="0.2">
      <c r="B46" s="97"/>
      <c r="C46" s="100"/>
      <c r="D46" s="99"/>
      <c r="E46" s="100"/>
      <c r="F46" s="100"/>
    </row>
    <row r="47" spans="2:15" ht="15" x14ac:dyDescent="0.35">
      <c r="B47" s="99"/>
      <c r="C47" s="100"/>
      <c r="D47" s="93"/>
      <c r="E47" s="100"/>
      <c r="F47" s="100"/>
    </row>
    <row r="48" spans="2:15" x14ac:dyDescent="0.2">
      <c r="B48" s="97"/>
      <c r="C48" s="100"/>
      <c r="D48" s="97"/>
      <c r="E48" s="100"/>
      <c r="F48" s="100"/>
    </row>
    <row r="49" spans="2:6" x14ac:dyDescent="0.2">
      <c r="B49" s="97"/>
      <c r="C49" s="100"/>
      <c r="D49" s="100"/>
      <c r="E49" s="100"/>
      <c r="F49" s="100"/>
    </row>
    <row r="50" spans="2:6" x14ac:dyDescent="0.2">
      <c r="B50" s="99"/>
      <c r="C50" s="100"/>
      <c r="D50" s="100"/>
      <c r="E50" s="100"/>
      <c r="F50" s="100"/>
    </row>
    <row r="51" spans="2:6" x14ac:dyDescent="0.2">
      <c r="B51" s="97"/>
      <c r="C51" s="100"/>
      <c r="D51" s="100"/>
      <c r="E51" s="100"/>
      <c r="F51" s="100"/>
    </row>
    <row r="52" spans="2:6" x14ac:dyDescent="0.2">
      <c r="B52" s="99"/>
      <c r="C52" s="100"/>
      <c r="D52" s="100"/>
      <c r="E52" s="100"/>
      <c r="F52" s="100"/>
    </row>
    <row r="53" spans="2:6" x14ac:dyDescent="0.2">
      <c r="B53" s="97"/>
      <c r="C53" s="100"/>
      <c r="D53" s="100"/>
      <c r="E53" s="100"/>
      <c r="F53" s="100"/>
    </row>
    <row r="54" spans="2:6" x14ac:dyDescent="0.2">
      <c r="C54" s="95"/>
      <c r="D54" s="94"/>
      <c r="E54" s="95"/>
      <c r="F54" s="95"/>
    </row>
    <row r="55" spans="2:6" x14ac:dyDescent="0.2">
      <c r="C55" s="95"/>
      <c r="D55" s="94"/>
      <c r="E55" s="95"/>
      <c r="F55" s="95"/>
    </row>
  </sheetData>
  <mergeCells count="9">
    <mergeCell ref="K24:M24"/>
    <mergeCell ref="K23:M23"/>
    <mergeCell ref="B23:C23"/>
    <mergeCell ref="B24:C24"/>
    <mergeCell ref="B4:M4"/>
    <mergeCell ref="B5:M5"/>
    <mergeCell ref="B6:M6"/>
    <mergeCell ref="B21:C21"/>
    <mergeCell ref="K21:M21"/>
  </mergeCells>
  <phoneticPr fontId="5" type="noConversion"/>
  <pageMargins left="0.11811023622047245" right="0.15748031496062992" top="0.98425196850393704" bottom="0.98425196850393704" header="0" footer="0"/>
  <pageSetup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5578A-4AF9-470B-AEF2-09DF6E97BFF5}">
  <dimension ref="A3:E31"/>
  <sheetViews>
    <sheetView workbookViewId="0">
      <selection activeCell="F26" sqref="F26"/>
    </sheetView>
  </sheetViews>
  <sheetFormatPr baseColWidth="10" defaultRowHeight="12.75" x14ac:dyDescent="0.2"/>
  <sheetData>
    <row r="3" spans="1:5" x14ac:dyDescent="0.2">
      <c r="A3" s="86"/>
    </row>
    <row r="4" spans="1:5" x14ac:dyDescent="0.2">
      <c r="A4" s="80"/>
    </row>
    <row r="5" spans="1:5" x14ac:dyDescent="0.2">
      <c r="A5" s="174" t="s">
        <v>113</v>
      </c>
      <c r="B5" s="79"/>
      <c r="C5" s="79"/>
      <c r="D5" s="79"/>
    </row>
    <row r="6" spans="1:5" x14ac:dyDescent="0.2">
      <c r="A6" s="207" t="s">
        <v>114</v>
      </c>
      <c r="B6" s="207"/>
      <c r="C6" s="207"/>
      <c r="D6" s="207"/>
    </row>
    <row r="8" spans="1:5" x14ac:dyDescent="0.2">
      <c r="A8" s="134" t="s">
        <v>115</v>
      </c>
      <c r="B8" s="134"/>
      <c r="D8" s="80">
        <v>291236.37</v>
      </c>
    </row>
    <row r="10" spans="1:5" x14ac:dyDescent="0.2">
      <c r="A10" s="125" t="s">
        <v>116</v>
      </c>
      <c r="D10" s="116">
        <v>286690.99</v>
      </c>
    </row>
    <row r="11" spans="1:5" x14ac:dyDescent="0.2">
      <c r="A11" s="177">
        <v>1.5E-3</v>
      </c>
      <c r="B11" s="123" t="s">
        <v>106</v>
      </c>
      <c r="D11" s="80">
        <f>772.78</f>
        <v>772.78</v>
      </c>
    </row>
    <row r="12" spans="1:5" x14ac:dyDescent="0.2">
      <c r="A12" s="123" t="s">
        <v>107</v>
      </c>
      <c r="D12" s="80">
        <v>2400</v>
      </c>
    </row>
    <row r="13" spans="1:5" x14ac:dyDescent="0.2">
      <c r="A13" s="123" t="s">
        <v>108</v>
      </c>
      <c r="D13" s="88">
        <v>175</v>
      </c>
    </row>
    <row r="14" spans="1:5" x14ac:dyDescent="0.2">
      <c r="A14" s="123" t="s">
        <v>117</v>
      </c>
      <c r="D14" s="80">
        <v>300</v>
      </c>
      <c r="E14" s="123" t="s">
        <v>110</v>
      </c>
    </row>
    <row r="15" spans="1:5" x14ac:dyDescent="0.2">
      <c r="A15" s="177">
        <v>1.5E-3</v>
      </c>
      <c r="B15" s="123" t="s">
        <v>106</v>
      </c>
      <c r="D15" s="80">
        <v>430.04</v>
      </c>
    </row>
    <row r="16" spans="1:5" x14ac:dyDescent="0.2">
      <c r="A16" s="123" t="s">
        <v>118</v>
      </c>
      <c r="D16" s="80">
        <v>175</v>
      </c>
      <c r="E16" s="123" t="s">
        <v>111</v>
      </c>
    </row>
    <row r="17" spans="1:5" x14ac:dyDescent="0.2">
      <c r="A17" s="123" t="s">
        <v>118</v>
      </c>
      <c r="D17" s="80">
        <v>175</v>
      </c>
      <c r="E17" s="123" t="s">
        <v>112</v>
      </c>
    </row>
    <row r="18" spans="1:5" x14ac:dyDescent="0.2">
      <c r="A18" s="123" t="s">
        <v>118</v>
      </c>
      <c r="D18" s="80">
        <v>0</v>
      </c>
      <c r="E18" s="176"/>
    </row>
    <row r="19" spans="1:5" x14ac:dyDescent="0.2">
      <c r="A19" s="86" t="s">
        <v>119</v>
      </c>
      <c r="D19" s="88">
        <f>SUM(D10:D18)</f>
        <v>291118.81</v>
      </c>
    </row>
    <row r="20" spans="1:5" x14ac:dyDescent="0.2">
      <c r="A20" s="80"/>
      <c r="D20" s="88">
        <f>D8-D19</f>
        <v>117.55999999999767</v>
      </c>
    </row>
    <row r="21" spans="1:5" x14ac:dyDescent="0.2">
      <c r="A21" s="80"/>
    </row>
    <row r="25" spans="1:5" x14ac:dyDescent="0.2">
      <c r="A25" s="88"/>
    </row>
    <row r="26" spans="1:5" x14ac:dyDescent="0.2">
      <c r="A26" s="115"/>
      <c r="B26" s="123"/>
    </row>
    <row r="31" spans="1:5" x14ac:dyDescent="0.2">
      <c r="A31" s="80"/>
    </row>
  </sheetData>
  <mergeCells count="1"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40" workbookViewId="0">
      <selection activeCell="E19" sqref="E19"/>
    </sheetView>
  </sheetViews>
  <sheetFormatPr baseColWidth="10" defaultRowHeight="12.75" x14ac:dyDescent="0.2"/>
  <cols>
    <col min="2" max="2" width="11.42578125" customWidth="1"/>
    <col min="5" max="6" width="11.42578125" customWidth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2"/>
  <sheetViews>
    <sheetView tabSelected="1" showWhiteSpace="0" topLeftCell="A55" zoomScaleNormal="100" workbookViewId="0">
      <selection activeCell="E68" sqref="E68"/>
    </sheetView>
  </sheetViews>
  <sheetFormatPr baseColWidth="10" defaultRowHeight="12.75" x14ac:dyDescent="0.2"/>
  <cols>
    <col min="1" max="1" width="2.85546875" customWidth="1"/>
    <col min="2" max="2" width="15.140625" customWidth="1"/>
    <col min="3" max="3" width="59.42578125" customWidth="1"/>
    <col min="4" max="4" width="20.42578125" customWidth="1"/>
    <col min="5" max="5" width="15.5703125" customWidth="1"/>
    <col min="6" max="6" width="24.42578125" customWidth="1"/>
    <col min="7" max="7" width="22.85546875" customWidth="1"/>
    <col min="8" max="8" width="37.42578125" customWidth="1"/>
    <col min="9" max="9" width="13.85546875" customWidth="1"/>
    <col min="10" max="10" width="11.7109375" customWidth="1"/>
    <col min="11" max="11" width="2.28515625" customWidth="1"/>
    <col min="12" max="12" width="10.140625" customWidth="1"/>
  </cols>
  <sheetData>
    <row r="1" spans="1:12" ht="15.75" x14ac:dyDescent="0.25">
      <c r="A1" s="203"/>
      <c r="B1" s="203"/>
      <c r="C1" s="203"/>
      <c r="D1" s="203"/>
      <c r="E1" s="203"/>
      <c r="F1" s="203"/>
      <c r="G1" s="203"/>
      <c r="H1" s="203"/>
      <c r="I1" s="203"/>
      <c r="J1" s="203"/>
    </row>
    <row r="2" spans="1:12" ht="15.75" x14ac:dyDescent="0.25">
      <c r="A2" s="203"/>
      <c r="B2" s="203"/>
      <c r="C2" s="203"/>
      <c r="D2" s="203"/>
      <c r="E2" s="203"/>
      <c r="F2" s="203"/>
      <c r="G2" s="203"/>
      <c r="H2" s="203"/>
      <c r="I2" s="203"/>
      <c r="J2" s="203"/>
    </row>
    <row r="3" spans="1:12" ht="15.75" x14ac:dyDescent="0.25">
      <c r="A3" s="203"/>
      <c r="B3" s="203"/>
      <c r="C3" s="203"/>
      <c r="D3" s="203"/>
      <c r="E3" s="203"/>
      <c r="F3" s="203"/>
      <c r="G3" s="203"/>
      <c r="H3" s="203"/>
      <c r="I3" s="203"/>
      <c r="J3" s="203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13.5" thickBot="1" x14ac:dyDescent="0.25"/>
    <row r="6" spans="1:12" ht="24.75" thickBot="1" x14ac:dyDescent="0.25">
      <c r="A6" s="3" t="s">
        <v>3</v>
      </c>
      <c r="B6" s="4" t="s">
        <v>4</v>
      </c>
      <c r="C6" s="3" t="s">
        <v>45</v>
      </c>
      <c r="D6" s="3" t="s">
        <v>5</v>
      </c>
      <c r="E6" s="3" t="s">
        <v>6</v>
      </c>
      <c r="F6" s="3" t="s">
        <v>53</v>
      </c>
      <c r="G6" s="5" t="s">
        <v>7</v>
      </c>
      <c r="H6" s="3" t="s">
        <v>8</v>
      </c>
      <c r="I6" s="5" t="s">
        <v>9</v>
      </c>
      <c r="J6" s="6" t="s">
        <v>10</v>
      </c>
      <c r="L6" s="49"/>
    </row>
    <row r="7" spans="1:12" x14ac:dyDescent="0.2">
      <c r="A7" s="8" t="s">
        <v>12</v>
      </c>
      <c r="B7" s="9">
        <v>13725.23</v>
      </c>
      <c r="C7" s="9"/>
      <c r="D7" s="9"/>
      <c r="E7" s="9"/>
      <c r="F7" s="9"/>
      <c r="G7" s="10">
        <f t="shared" ref="G7:G22" si="0">+B7+C7+D7+E7+F7</f>
        <v>13725.23</v>
      </c>
      <c r="H7" s="11"/>
      <c r="I7" s="11"/>
      <c r="J7" s="12">
        <f>+G7+H7+I7</f>
        <v>13725.23</v>
      </c>
    </row>
    <row r="8" spans="1:12" x14ac:dyDescent="0.2">
      <c r="A8" s="14" t="s">
        <v>14</v>
      </c>
      <c r="B8" s="15">
        <v>22694.55</v>
      </c>
      <c r="C8" s="15"/>
      <c r="D8" s="15"/>
      <c r="E8" s="15"/>
      <c r="F8" s="15"/>
      <c r="G8" s="16">
        <f t="shared" si="0"/>
        <v>22694.55</v>
      </c>
      <c r="H8" s="17">
        <v>-10000</v>
      </c>
      <c r="I8" s="17"/>
      <c r="J8" s="18">
        <f>+G8+H8+I8</f>
        <v>12694.55</v>
      </c>
    </row>
    <row r="9" spans="1:12" x14ac:dyDescent="0.2">
      <c r="A9" s="14" t="s">
        <v>16</v>
      </c>
      <c r="B9" s="15">
        <v>6940.27</v>
      </c>
      <c r="C9" s="15"/>
      <c r="D9" s="15"/>
      <c r="E9" s="15"/>
      <c r="F9" s="15"/>
      <c r="G9" s="16">
        <f t="shared" si="0"/>
        <v>6940.27</v>
      </c>
      <c r="H9" s="17">
        <v>-6233.55</v>
      </c>
      <c r="I9" s="17"/>
      <c r="J9" s="18">
        <f>+G9+H9+I9</f>
        <v>706.72000000000025</v>
      </c>
    </row>
    <row r="10" spans="1:12" x14ac:dyDescent="0.2">
      <c r="A10" s="45" t="s">
        <v>46</v>
      </c>
      <c r="B10" s="15">
        <v>2628819.7000000002</v>
      </c>
      <c r="C10" s="15"/>
      <c r="D10" s="15"/>
      <c r="E10" s="15"/>
      <c r="F10" s="15"/>
      <c r="G10" s="16">
        <f t="shared" si="0"/>
        <v>2628819.7000000002</v>
      </c>
      <c r="H10" s="17">
        <v>-265549.14</v>
      </c>
      <c r="I10" s="17"/>
      <c r="J10" s="18">
        <f>+G10+H10+I10-D10</f>
        <v>2363270.56</v>
      </c>
    </row>
    <row r="11" spans="1:12" x14ac:dyDescent="0.2">
      <c r="A11" s="21" t="s">
        <v>18</v>
      </c>
      <c r="B11" s="22">
        <v>1021324.5</v>
      </c>
      <c r="C11" s="22"/>
      <c r="D11" s="22"/>
      <c r="E11" s="22"/>
      <c r="F11" s="22"/>
      <c r="G11" s="46">
        <f t="shared" si="0"/>
        <v>1021324.5</v>
      </c>
      <c r="H11" s="47">
        <v>-417270</v>
      </c>
      <c r="I11" s="47">
        <v>-431.97</v>
      </c>
      <c r="J11" s="48">
        <f>+G11+H11+I11</f>
        <v>603622.53</v>
      </c>
    </row>
    <row r="12" spans="1:12" x14ac:dyDescent="0.2">
      <c r="A12" s="19" t="s">
        <v>49</v>
      </c>
      <c r="B12" s="15">
        <v>100156.76</v>
      </c>
      <c r="C12" s="15"/>
      <c r="D12" s="15"/>
      <c r="E12" s="15"/>
      <c r="F12" s="15"/>
      <c r="G12" s="16">
        <f t="shared" si="0"/>
        <v>100156.76</v>
      </c>
      <c r="H12" s="17"/>
      <c r="I12" s="17"/>
      <c r="J12" s="18">
        <f>+G12+H12</f>
        <v>100156.76</v>
      </c>
    </row>
    <row r="13" spans="1:12" x14ac:dyDescent="0.2">
      <c r="A13" s="14" t="s">
        <v>20</v>
      </c>
      <c r="B13" s="23">
        <v>312.39999999999998</v>
      </c>
      <c r="C13" s="15"/>
      <c r="D13" s="15"/>
      <c r="E13" s="15"/>
      <c r="F13" s="15"/>
      <c r="G13" s="43">
        <f t="shared" si="0"/>
        <v>312.39999999999998</v>
      </c>
      <c r="H13" s="17"/>
      <c r="I13" s="17"/>
      <c r="J13" s="42">
        <f>+G13+H13+I13</f>
        <v>312.39999999999998</v>
      </c>
    </row>
    <row r="14" spans="1:12" x14ac:dyDescent="0.2">
      <c r="A14" s="21" t="s">
        <v>22</v>
      </c>
      <c r="B14" s="22">
        <v>561134.18999999994</v>
      </c>
      <c r="C14" s="15"/>
      <c r="D14" s="15"/>
      <c r="E14" s="14"/>
      <c r="F14" s="14"/>
      <c r="G14" s="16">
        <f t="shared" si="0"/>
        <v>561134.18999999994</v>
      </c>
      <c r="H14" s="23">
        <v>-35400</v>
      </c>
      <c r="I14" s="24"/>
      <c r="J14" s="18">
        <f>+G14+I14+H14</f>
        <v>525734.18999999994</v>
      </c>
    </row>
    <row r="15" spans="1:12" x14ac:dyDescent="0.2">
      <c r="A15" s="14" t="s">
        <v>24</v>
      </c>
      <c r="B15" s="15">
        <v>2.21</v>
      </c>
      <c r="C15" s="15"/>
      <c r="D15" s="15"/>
      <c r="E15" s="15"/>
      <c r="F15" s="15"/>
      <c r="G15" s="16">
        <f t="shared" si="0"/>
        <v>2.21</v>
      </c>
      <c r="H15" s="17"/>
      <c r="I15" s="17"/>
      <c r="J15" s="18">
        <f>+G15+H15+I15</f>
        <v>2.21</v>
      </c>
    </row>
    <row r="16" spans="1:12" ht="16.5" customHeight="1" x14ac:dyDescent="0.35">
      <c r="A16" s="21" t="s">
        <v>26</v>
      </c>
      <c r="B16" s="22">
        <v>399.55</v>
      </c>
      <c r="C16" s="22"/>
      <c r="D16" s="22"/>
      <c r="E16" s="22"/>
      <c r="F16" s="22"/>
      <c r="G16" s="46">
        <f t="shared" si="0"/>
        <v>399.55</v>
      </c>
      <c r="H16" s="47"/>
      <c r="I16" s="47"/>
      <c r="J16" s="48">
        <f>+G16+H16+I16</f>
        <v>399.55</v>
      </c>
      <c r="K16" s="26"/>
    </row>
    <row r="17" spans="1:11" ht="26.25" customHeight="1" x14ac:dyDescent="0.35">
      <c r="A17" s="14" t="s">
        <v>28</v>
      </c>
      <c r="B17" s="15">
        <v>122092.6</v>
      </c>
      <c r="C17" s="15"/>
      <c r="D17" s="15"/>
      <c r="E17" s="15"/>
      <c r="F17" s="15"/>
      <c r="G17" s="16">
        <f t="shared" si="0"/>
        <v>122092.6</v>
      </c>
      <c r="H17" s="17">
        <v>-51500</v>
      </c>
      <c r="I17" s="17"/>
      <c r="J17" s="18">
        <f>+G17+H17+I17</f>
        <v>70592.600000000006</v>
      </c>
      <c r="K17" s="26"/>
    </row>
    <row r="18" spans="1:11" x14ac:dyDescent="0.2">
      <c r="A18" s="14" t="s">
        <v>35</v>
      </c>
      <c r="B18" s="15">
        <v>484.99</v>
      </c>
      <c r="C18" s="15"/>
      <c r="D18" s="15"/>
      <c r="E18" s="15"/>
      <c r="F18" s="15"/>
      <c r="G18" s="16">
        <f t="shared" si="0"/>
        <v>484.99</v>
      </c>
      <c r="H18" s="17"/>
      <c r="I18" s="17"/>
      <c r="J18" s="18">
        <f>+G18+H18+I18</f>
        <v>484.99</v>
      </c>
    </row>
    <row r="19" spans="1:11" x14ac:dyDescent="0.2">
      <c r="A19" s="14" t="s">
        <v>30</v>
      </c>
      <c r="B19" s="15">
        <v>1042854.44</v>
      </c>
      <c r="C19" s="15"/>
      <c r="D19" s="15"/>
      <c r="E19" s="15"/>
      <c r="F19" s="14"/>
      <c r="G19" s="16">
        <f t="shared" si="0"/>
        <v>1042854.44</v>
      </c>
      <c r="H19" s="17">
        <v>-134158</v>
      </c>
      <c r="I19" s="53">
        <v>-482.84</v>
      </c>
      <c r="J19" s="18">
        <f>+G19+H19+I19</f>
        <v>908213.6</v>
      </c>
    </row>
    <row r="20" spans="1:11" x14ac:dyDescent="0.2">
      <c r="A20" s="14" t="s">
        <v>32</v>
      </c>
      <c r="B20" s="50">
        <v>5769926.1600000001</v>
      </c>
      <c r="C20" s="29"/>
      <c r="D20" s="15"/>
      <c r="E20" s="15"/>
      <c r="F20" s="15"/>
      <c r="G20" s="16">
        <f t="shared" si="0"/>
        <v>5769926.1600000001</v>
      </c>
      <c r="H20" s="51"/>
      <c r="I20" s="52"/>
      <c r="J20" s="18">
        <f>+G20-H20-I20</f>
        <v>5769926.1600000001</v>
      </c>
    </row>
    <row r="21" spans="1:11" x14ac:dyDescent="0.2">
      <c r="A21" s="14" t="s">
        <v>34</v>
      </c>
      <c r="B21" s="15">
        <v>16672.59</v>
      </c>
      <c r="C21" s="15"/>
      <c r="D21" s="15"/>
      <c r="E21" s="15"/>
      <c r="F21" s="15"/>
      <c r="G21" s="16">
        <f t="shared" si="0"/>
        <v>16672.59</v>
      </c>
      <c r="H21" s="17"/>
      <c r="I21" s="17"/>
      <c r="J21" s="18">
        <f>+G21+H21+I21</f>
        <v>16672.59</v>
      </c>
    </row>
    <row r="22" spans="1:11" ht="13.5" thickBot="1" x14ac:dyDescent="0.25">
      <c r="A22" s="31" t="s">
        <v>37</v>
      </c>
      <c r="B22" s="32">
        <v>201.91</v>
      </c>
      <c r="C22" s="32"/>
      <c r="D22" s="32"/>
      <c r="E22" s="32"/>
      <c r="F22" s="32"/>
      <c r="G22" s="33">
        <f t="shared" si="0"/>
        <v>201.91</v>
      </c>
      <c r="H22" s="34"/>
      <c r="I22" s="34"/>
      <c r="J22" s="35">
        <f>+G22+H22+I22</f>
        <v>201.91</v>
      </c>
    </row>
    <row r="23" spans="1:11" x14ac:dyDescent="0.2">
      <c r="A23" s="37"/>
      <c r="B23" s="38"/>
      <c r="C23" s="38"/>
      <c r="D23" s="38"/>
      <c r="E23" s="38"/>
      <c r="F23" s="38"/>
      <c r="G23" s="39"/>
      <c r="H23" s="40"/>
      <c r="I23" s="40"/>
      <c r="J23" s="39"/>
    </row>
    <row r="26" spans="1:11" x14ac:dyDescent="0.2">
      <c r="A26" s="90"/>
      <c r="H26" s="201"/>
      <c r="I26" s="201"/>
      <c r="J26" s="201"/>
    </row>
    <row r="27" spans="1:11" x14ac:dyDescent="0.2">
      <c r="H27" s="41"/>
    </row>
    <row r="28" spans="1:11" x14ac:dyDescent="0.2">
      <c r="A28" s="89"/>
      <c r="H28" s="204"/>
      <c r="I28" s="204"/>
      <c r="J28" s="204"/>
    </row>
    <row r="29" spans="1:11" x14ac:dyDescent="0.2">
      <c r="A29" s="90"/>
      <c r="H29" s="202"/>
      <c r="I29" s="202"/>
      <c r="J29" s="202"/>
    </row>
    <row r="39" spans="1:11" x14ac:dyDescent="0.2">
      <c r="G39" s="161"/>
    </row>
    <row r="45" spans="1:11" x14ac:dyDescent="0.2">
      <c r="A45" t="s">
        <v>78</v>
      </c>
    </row>
    <row r="47" spans="1:11" x14ac:dyDescent="0.2">
      <c r="D47" s="78"/>
      <c r="E47" s="78"/>
      <c r="F47" s="78"/>
      <c r="G47" s="78"/>
    </row>
    <row r="48" spans="1:11" ht="14.25" x14ac:dyDescent="0.2">
      <c r="A48" s="208" t="s">
        <v>91</v>
      </c>
      <c r="B48" s="208"/>
      <c r="C48" s="208"/>
      <c r="D48" s="208"/>
      <c r="E48" s="208"/>
      <c r="F48" s="78"/>
      <c r="G48" s="208"/>
      <c r="H48" s="208"/>
      <c r="I48" s="208"/>
      <c r="J48" s="208"/>
      <c r="K48" s="208"/>
    </row>
    <row r="49" spans="1:11" x14ac:dyDescent="0.2">
      <c r="A49" s="209" t="s">
        <v>69</v>
      </c>
      <c r="B49" s="209"/>
      <c r="C49" s="209"/>
      <c r="D49" s="209"/>
      <c r="E49" s="209"/>
      <c r="F49" s="119"/>
      <c r="G49" s="209"/>
      <c r="H49" s="209"/>
      <c r="I49" s="209"/>
      <c r="J49" s="209"/>
      <c r="K49" s="209"/>
    </row>
    <row r="50" spans="1:11" x14ac:dyDescent="0.2">
      <c r="A50" s="209" t="s">
        <v>68</v>
      </c>
      <c r="B50" s="209"/>
      <c r="C50" s="209"/>
      <c r="D50" s="209"/>
      <c r="E50" s="209"/>
      <c r="F50" s="87"/>
      <c r="G50" s="209"/>
      <c r="H50" s="209"/>
      <c r="I50" s="209"/>
      <c r="J50" s="209"/>
      <c r="K50" s="209"/>
    </row>
    <row r="51" spans="1:11" x14ac:dyDescent="0.2">
      <c r="A51" s="210">
        <v>44489</v>
      </c>
      <c r="B51" s="210"/>
      <c r="C51" s="210"/>
      <c r="D51" s="210"/>
      <c r="E51" s="210"/>
      <c r="F51" s="87"/>
      <c r="G51" s="210"/>
      <c r="H51" s="210"/>
      <c r="I51" s="210"/>
      <c r="J51" s="210"/>
      <c r="K51" s="210"/>
    </row>
    <row r="52" spans="1:11" x14ac:dyDescent="0.2">
      <c r="F52" s="80"/>
      <c r="J52" s="80"/>
    </row>
    <row r="53" spans="1:11" ht="15" x14ac:dyDescent="0.35">
      <c r="B53" s="79" t="s">
        <v>86</v>
      </c>
      <c r="C53" s="79"/>
      <c r="G53" s="134"/>
      <c r="J53" s="81"/>
    </row>
    <row r="54" spans="1:11" x14ac:dyDescent="0.2">
      <c r="B54" s="79" t="s">
        <v>87</v>
      </c>
      <c r="C54" s="79"/>
      <c r="G54" s="77"/>
      <c r="H54" s="86"/>
      <c r="J54" s="88"/>
    </row>
    <row r="55" spans="1:11" ht="15" x14ac:dyDescent="0.35">
      <c r="B55" s="79"/>
      <c r="C55" s="79"/>
      <c r="G55" s="77"/>
      <c r="H55" s="136"/>
      <c r="J55" s="80"/>
    </row>
    <row r="56" spans="1:11" x14ac:dyDescent="0.2">
      <c r="B56" s="79" t="s">
        <v>70</v>
      </c>
      <c r="C56" s="79" t="s">
        <v>2</v>
      </c>
      <c r="D56" s="79" t="s">
        <v>72</v>
      </c>
      <c r="E56" s="79" t="s">
        <v>71</v>
      </c>
      <c r="G56" s="77"/>
      <c r="H56" s="86"/>
      <c r="J56" s="80"/>
    </row>
    <row r="57" spans="1:11" ht="15" x14ac:dyDescent="0.35">
      <c r="B57" s="157"/>
      <c r="C57" s="123"/>
      <c r="D57" s="77"/>
      <c r="E57" s="81">
        <v>0</v>
      </c>
      <c r="F57" s="78"/>
      <c r="G57" s="78"/>
    </row>
    <row r="58" spans="1:11" ht="14.25" x14ac:dyDescent="0.2">
      <c r="B58" s="133"/>
      <c r="C58" s="123"/>
      <c r="D58" s="124"/>
      <c r="E58" s="154">
        <f>SUM(E57)</f>
        <v>0</v>
      </c>
      <c r="F58" s="78"/>
      <c r="G58" s="208" t="s">
        <v>91</v>
      </c>
      <c r="H58" s="208"/>
      <c r="I58" s="208"/>
      <c r="J58" s="208"/>
      <c r="K58" s="208"/>
    </row>
    <row r="59" spans="1:11" x14ac:dyDescent="0.2">
      <c r="B59" s="79" t="s">
        <v>73</v>
      </c>
      <c r="C59" s="79"/>
      <c r="D59" s="79"/>
      <c r="E59" s="79"/>
      <c r="F59" s="146"/>
      <c r="G59" s="210">
        <v>44487</v>
      </c>
      <c r="H59" s="210"/>
      <c r="I59" s="210"/>
      <c r="J59" s="210"/>
      <c r="K59" s="210"/>
    </row>
    <row r="60" spans="1:11" ht="13.5" thickBot="1" x14ac:dyDescent="0.25">
      <c r="B60" s="79" t="s">
        <v>74</v>
      </c>
      <c r="C60" s="79"/>
      <c r="D60" s="79"/>
      <c r="E60" s="79"/>
      <c r="H60" s="207" t="s">
        <v>98</v>
      </c>
      <c r="I60" s="207"/>
      <c r="J60" s="207"/>
    </row>
    <row r="61" spans="1:11" ht="13.5" thickBot="1" x14ac:dyDescent="0.25">
      <c r="B61" s="84"/>
      <c r="C61" s="84"/>
      <c r="D61" s="84"/>
      <c r="E61" s="84"/>
      <c r="G61" s="159" t="s">
        <v>95</v>
      </c>
      <c r="H61" s="160" t="s">
        <v>96</v>
      </c>
      <c r="I61" s="160" t="s">
        <v>94</v>
      </c>
      <c r="J61" s="158" t="s">
        <v>70</v>
      </c>
    </row>
    <row r="62" spans="1:11" x14ac:dyDescent="0.2">
      <c r="B62" s="84" t="s">
        <v>70</v>
      </c>
      <c r="C62" s="84"/>
      <c r="D62" s="85" t="s">
        <v>72</v>
      </c>
      <c r="E62" s="122" t="s">
        <v>71</v>
      </c>
      <c r="G62" s="77"/>
      <c r="H62" s="86"/>
      <c r="I62" s="80"/>
      <c r="J62" s="138"/>
    </row>
    <row r="63" spans="1:11" ht="15" x14ac:dyDescent="0.35">
      <c r="B63" s="178">
        <v>44489</v>
      </c>
      <c r="C63" s="123" t="s">
        <v>122</v>
      </c>
      <c r="D63" s="85">
        <v>3812</v>
      </c>
      <c r="E63" s="122">
        <v>74250</v>
      </c>
      <c r="G63" s="77"/>
      <c r="H63" s="86"/>
      <c r="I63" s="81"/>
      <c r="J63" s="138"/>
    </row>
    <row r="64" spans="1:11" x14ac:dyDescent="0.2">
      <c r="B64" s="178">
        <v>44488</v>
      </c>
      <c r="C64" s="123" t="s">
        <v>123</v>
      </c>
      <c r="D64" s="85">
        <v>3813</v>
      </c>
      <c r="E64" s="122">
        <v>14125</v>
      </c>
      <c r="G64" s="135" t="s">
        <v>31</v>
      </c>
    </row>
    <row r="65" spans="2:10" x14ac:dyDescent="0.2">
      <c r="B65" s="178">
        <v>44488</v>
      </c>
      <c r="C65" s="123" t="s">
        <v>121</v>
      </c>
      <c r="D65" s="85">
        <v>3814</v>
      </c>
      <c r="E65" s="80">
        <v>35632.800000000003</v>
      </c>
      <c r="G65" s="133"/>
      <c r="H65" s="123"/>
      <c r="I65" s="125"/>
      <c r="J65" s="86"/>
    </row>
    <row r="66" spans="2:10" ht="15" x14ac:dyDescent="0.35">
      <c r="B66" s="178">
        <v>44488</v>
      </c>
      <c r="C66" s="123" t="s">
        <v>124</v>
      </c>
      <c r="D66" s="124">
        <v>3815</v>
      </c>
      <c r="E66" s="172">
        <v>33580.82</v>
      </c>
      <c r="G66">
        <v>3778</v>
      </c>
      <c r="H66" s="123" t="s">
        <v>120</v>
      </c>
      <c r="I66" s="81">
        <v>6750</v>
      </c>
      <c r="J66" s="168">
        <v>44483</v>
      </c>
    </row>
    <row r="67" spans="2:10" x14ac:dyDescent="0.2">
      <c r="B67" s="178"/>
      <c r="C67" s="123"/>
      <c r="D67" s="85"/>
      <c r="E67" s="179">
        <f>SUM(E63:E66)</f>
        <v>157588.62</v>
      </c>
      <c r="H67" s="123"/>
      <c r="I67" s="80"/>
      <c r="J67" s="138"/>
    </row>
    <row r="68" spans="2:10" ht="15" x14ac:dyDescent="0.35">
      <c r="B68" s="178"/>
      <c r="C68" s="123"/>
      <c r="D68" s="85"/>
      <c r="E68" s="172"/>
      <c r="H68" s="123"/>
      <c r="I68" s="80"/>
      <c r="J68" s="138"/>
    </row>
    <row r="69" spans="2:10" x14ac:dyDescent="0.2">
      <c r="B69" s="166"/>
      <c r="C69" s="167"/>
      <c r="D69" s="142"/>
      <c r="H69" s="123"/>
      <c r="I69" s="80"/>
      <c r="J69" s="138"/>
    </row>
    <row r="70" spans="2:10" x14ac:dyDescent="0.2">
      <c r="B70" s="180" t="s">
        <v>70</v>
      </c>
      <c r="C70" s="181" t="s">
        <v>2</v>
      </c>
      <c r="D70" s="181" t="s">
        <v>72</v>
      </c>
      <c r="E70" s="182" t="s">
        <v>71</v>
      </c>
      <c r="H70" s="123"/>
      <c r="I70" s="80"/>
      <c r="J70" s="138"/>
    </row>
    <row r="71" spans="2:10" x14ac:dyDescent="0.2">
      <c r="B71" s="144" t="s">
        <v>90</v>
      </c>
      <c r="C71" s="84"/>
      <c r="D71" s="84"/>
      <c r="H71" s="123"/>
      <c r="I71" s="80"/>
      <c r="J71" s="138"/>
    </row>
    <row r="72" spans="2:10" ht="15" x14ac:dyDescent="0.35">
      <c r="B72" s="84" t="s">
        <v>77</v>
      </c>
      <c r="C72" s="84"/>
      <c r="D72" s="85"/>
      <c r="E72" s="172"/>
      <c r="H72" s="123"/>
      <c r="I72" s="80"/>
      <c r="J72" s="138"/>
    </row>
    <row r="73" spans="2:10" x14ac:dyDescent="0.2">
      <c r="B73" s="171"/>
      <c r="C73" s="123"/>
      <c r="E73" s="88"/>
      <c r="H73" s="123"/>
      <c r="I73" s="80"/>
      <c r="J73" s="138"/>
    </row>
    <row r="74" spans="2:10" x14ac:dyDescent="0.2">
      <c r="B74" s="140"/>
      <c r="C74" s="141"/>
      <c r="D74" s="142"/>
      <c r="E74" s="143"/>
      <c r="H74" s="123"/>
      <c r="I74" s="80"/>
      <c r="J74" s="138"/>
    </row>
    <row r="75" spans="2:10" x14ac:dyDescent="0.2">
      <c r="B75" s="183" t="s">
        <v>97</v>
      </c>
      <c r="C75" s="184"/>
      <c r="D75" s="185"/>
      <c r="E75" s="186"/>
      <c r="H75" s="123"/>
      <c r="I75" s="80"/>
      <c r="J75" s="138"/>
    </row>
    <row r="76" spans="2:10" x14ac:dyDescent="0.2">
      <c r="B76" s="187" t="s">
        <v>93</v>
      </c>
      <c r="C76" s="188"/>
      <c r="D76" s="189"/>
      <c r="E76" s="190"/>
      <c r="H76" s="123"/>
      <c r="I76" s="80"/>
      <c r="J76" s="138"/>
    </row>
    <row r="77" spans="2:10" x14ac:dyDescent="0.2">
      <c r="B77" s="191" t="s">
        <v>70</v>
      </c>
      <c r="C77" s="192" t="s">
        <v>2</v>
      </c>
      <c r="D77" s="193" t="s">
        <v>72</v>
      </c>
      <c r="E77" s="194" t="s">
        <v>71</v>
      </c>
      <c r="H77" s="123"/>
      <c r="I77" s="80"/>
      <c r="J77" s="138"/>
    </row>
    <row r="78" spans="2:10" ht="15" x14ac:dyDescent="0.35">
      <c r="H78" s="141"/>
      <c r="I78" s="132"/>
      <c r="J78" s="170"/>
    </row>
    <row r="79" spans="2:10" x14ac:dyDescent="0.2">
      <c r="B79" s="162"/>
      <c r="C79" s="156"/>
      <c r="D79" s="163"/>
      <c r="E79" s="164"/>
      <c r="G79" s="148"/>
      <c r="H79" s="149"/>
      <c r="I79" s="169">
        <f>SUM(I78)</f>
        <v>0</v>
      </c>
      <c r="J79" s="149"/>
    </row>
    <row r="80" spans="2:10" ht="15" x14ac:dyDescent="0.35">
      <c r="B80" s="84" t="s">
        <v>75</v>
      </c>
      <c r="C80" s="84"/>
      <c r="D80" s="84"/>
      <c r="E80" s="84"/>
      <c r="G80" s="138"/>
      <c r="J80" s="81"/>
    </row>
    <row r="81" spans="1:10" ht="15" x14ac:dyDescent="0.35">
      <c r="B81" s="84" t="s">
        <v>76</v>
      </c>
      <c r="C81" s="84"/>
      <c r="D81" s="84"/>
      <c r="E81" s="131"/>
      <c r="G81" s="138"/>
      <c r="J81" s="81"/>
    </row>
    <row r="82" spans="1:10" ht="15" x14ac:dyDescent="0.35">
      <c r="B82" s="84"/>
      <c r="C82" s="84"/>
      <c r="D82" s="84"/>
      <c r="E82" s="84"/>
      <c r="G82" s="138"/>
      <c r="J82" s="81"/>
    </row>
    <row r="83" spans="1:10" ht="15" x14ac:dyDescent="0.35">
      <c r="B83" s="84" t="s">
        <v>70</v>
      </c>
      <c r="C83" s="84" t="s">
        <v>2</v>
      </c>
      <c r="D83" s="84" t="s">
        <v>72</v>
      </c>
      <c r="E83" s="84" t="s">
        <v>71</v>
      </c>
      <c r="G83" s="138"/>
      <c r="J83" s="81"/>
    </row>
    <row r="84" spans="1:10" ht="15" x14ac:dyDescent="0.35">
      <c r="A84" s="79"/>
      <c r="B84" s="162"/>
      <c r="C84" s="156"/>
      <c r="D84" s="165"/>
      <c r="E84" s="81"/>
      <c r="G84" s="138"/>
      <c r="J84" s="81"/>
    </row>
    <row r="85" spans="1:10" ht="15" x14ac:dyDescent="0.35">
      <c r="A85" s="79"/>
      <c r="B85" s="162"/>
      <c r="C85" s="156"/>
      <c r="D85" s="165"/>
      <c r="E85" s="174">
        <v>0</v>
      </c>
      <c r="G85" s="77"/>
      <c r="H85" s="123"/>
      <c r="I85" s="136"/>
      <c r="J85" s="138"/>
    </row>
    <row r="86" spans="1:10" x14ac:dyDescent="0.2">
      <c r="A86" s="79"/>
      <c r="F86" s="80"/>
    </row>
    <row r="87" spans="1:10" x14ac:dyDescent="0.2">
      <c r="B87" s="195" t="s">
        <v>88</v>
      </c>
      <c r="C87" s="196"/>
      <c r="D87" s="197"/>
      <c r="E87" s="107"/>
      <c r="F87" s="80"/>
    </row>
    <row r="88" spans="1:10" x14ac:dyDescent="0.2">
      <c r="B88" s="198" t="s">
        <v>89</v>
      </c>
      <c r="C88" s="199"/>
      <c r="D88" s="199" t="s">
        <v>72</v>
      </c>
      <c r="E88" s="200" t="s">
        <v>71</v>
      </c>
      <c r="F88" s="80"/>
    </row>
    <row r="89" spans="1:10" x14ac:dyDescent="0.2">
      <c r="E89" s="88"/>
      <c r="F89" s="80"/>
    </row>
    <row r="90" spans="1:10" x14ac:dyDescent="0.2">
      <c r="F90" s="80"/>
    </row>
    <row r="91" spans="1:10" x14ac:dyDescent="0.2">
      <c r="G91" s="88"/>
    </row>
    <row r="92" spans="1:10" x14ac:dyDescent="0.2">
      <c r="E92" s="88"/>
      <c r="G92" s="88"/>
    </row>
    <row r="93" spans="1:10" x14ac:dyDescent="0.2">
      <c r="G93" s="88"/>
    </row>
    <row r="94" spans="1:10" x14ac:dyDescent="0.2">
      <c r="G94" s="88"/>
    </row>
    <row r="95" spans="1:10" x14ac:dyDescent="0.2">
      <c r="G95" s="88"/>
    </row>
    <row r="96" spans="1:10" x14ac:dyDescent="0.2">
      <c r="G96" s="88"/>
    </row>
    <row r="103" spans="2:5" ht="15" x14ac:dyDescent="0.35">
      <c r="B103" s="133"/>
      <c r="C103" s="123"/>
      <c r="E103" s="132"/>
    </row>
    <row r="104" spans="2:5" x14ac:dyDescent="0.2">
      <c r="B104" s="91"/>
      <c r="C104" s="79"/>
      <c r="E104" s="122">
        <f>SUM(E103)</f>
        <v>0</v>
      </c>
    </row>
    <row r="120" spans="4:4" x14ac:dyDescent="0.2">
      <c r="D120" s="80"/>
    </row>
    <row r="121" spans="4:4" x14ac:dyDescent="0.2">
      <c r="D121" s="88"/>
    </row>
    <row r="122" spans="4:4" x14ac:dyDescent="0.2">
      <c r="D122" s="88"/>
    </row>
  </sheetData>
  <mergeCells count="17">
    <mergeCell ref="H60:J60"/>
    <mergeCell ref="A48:E48"/>
    <mergeCell ref="A49:E49"/>
    <mergeCell ref="G48:K48"/>
    <mergeCell ref="G49:K49"/>
    <mergeCell ref="G50:K50"/>
    <mergeCell ref="G58:K58"/>
    <mergeCell ref="G59:K59"/>
    <mergeCell ref="A50:E50"/>
    <mergeCell ref="A51:E51"/>
    <mergeCell ref="G51:K51"/>
    <mergeCell ref="H28:J28"/>
    <mergeCell ref="H29:J29"/>
    <mergeCell ref="A1:J1"/>
    <mergeCell ref="A2:J2"/>
    <mergeCell ref="A3:J3"/>
    <mergeCell ref="H26:J26"/>
  </mergeCells>
  <phoneticPr fontId="5" type="noConversion"/>
  <pageMargins left="0.6692913385826772" right="0.19685039370078741" top="0.15748031496062992" bottom="0.17" header="0" footer="0"/>
  <pageSetup scale="70" orientation="portrait" r:id="rId1"/>
  <headerFooter alignWithMargins="0">
    <oddFooter>&amp;F&amp;RPágina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9"/>
  <sheetViews>
    <sheetView topLeftCell="A8" workbookViewId="0">
      <selection activeCell="A21" sqref="A21"/>
    </sheetView>
  </sheetViews>
  <sheetFormatPr baseColWidth="10" defaultRowHeight="12.75" x14ac:dyDescent="0.2"/>
  <cols>
    <col min="1" max="1" width="20.42578125" customWidth="1"/>
    <col min="2" max="2" width="15.7109375" customWidth="1"/>
    <col min="3" max="3" width="12.140625" customWidth="1"/>
    <col min="4" max="4" width="10.7109375" customWidth="1"/>
    <col min="5" max="5" width="12" customWidth="1"/>
    <col min="6" max="6" width="11" customWidth="1"/>
    <col min="7" max="7" width="7" customWidth="1"/>
    <col min="9" max="9" width="13.28515625" customWidth="1"/>
    <col min="10" max="10" width="10.5703125" customWidth="1"/>
    <col min="11" max="11" width="11.7109375" customWidth="1"/>
    <col min="12" max="12" width="2.28515625" customWidth="1"/>
    <col min="13" max="13" width="10.140625" customWidth="1"/>
  </cols>
  <sheetData>
    <row r="1" spans="1:15" ht="15.75" x14ac:dyDescent="0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5" ht="15.75" x14ac:dyDescent="0.2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5" ht="15.75" x14ac:dyDescent="0.25">
      <c r="A3" s="203" t="s">
        <v>57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5" ht="13.5" thickBot="1" x14ac:dyDescent="0.25"/>
    <row r="6" spans="1:15" ht="36.75" thickBot="1" x14ac:dyDescent="0.25">
      <c r="A6" s="2" t="s">
        <v>2</v>
      </c>
      <c r="B6" s="3" t="s">
        <v>3</v>
      </c>
      <c r="C6" s="4" t="s">
        <v>4</v>
      </c>
      <c r="D6" s="3" t="s">
        <v>45</v>
      </c>
      <c r="E6" s="3" t="s">
        <v>5</v>
      </c>
      <c r="F6" s="3" t="s">
        <v>6</v>
      </c>
      <c r="G6" s="3" t="s">
        <v>53</v>
      </c>
      <c r="H6" s="5" t="s">
        <v>7</v>
      </c>
      <c r="I6" s="3" t="s">
        <v>8</v>
      </c>
      <c r="J6" s="5" t="s">
        <v>9</v>
      </c>
      <c r="K6" s="6" t="s">
        <v>10</v>
      </c>
      <c r="M6" s="49"/>
    </row>
    <row r="7" spans="1:15" x14ac:dyDescent="0.2">
      <c r="A7" s="7" t="s">
        <v>11</v>
      </c>
      <c r="B7" s="8" t="s">
        <v>12</v>
      </c>
      <c r="C7" s="9">
        <v>127308.66</v>
      </c>
      <c r="D7" s="9">
        <v>28425.94</v>
      </c>
      <c r="E7" s="9"/>
      <c r="F7" s="9">
        <v>10000</v>
      </c>
      <c r="G7" s="9"/>
      <c r="H7" s="10">
        <f t="shared" ref="H7:H22" si="0">+C7+D7+E7+F7+G7</f>
        <v>165734.6</v>
      </c>
      <c r="I7" s="11">
        <v>-147993.29999999999</v>
      </c>
      <c r="J7" s="11">
        <v>-4016.07</v>
      </c>
      <c r="K7" s="12">
        <f>+H7+I7+J7</f>
        <v>13725.230000000018</v>
      </c>
    </row>
    <row r="8" spans="1:15" x14ac:dyDescent="0.2">
      <c r="A8" s="13" t="s">
        <v>13</v>
      </c>
      <c r="B8" s="14" t="s">
        <v>14</v>
      </c>
      <c r="C8" s="15">
        <v>157192.67000000001</v>
      </c>
      <c r="D8" s="15">
        <v>59449.68</v>
      </c>
      <c r="E8" s="15"/>
      <c r="F8" s="15"/>
      <c r="G8" s="15"/>
      <c r="H8" s="16">
        <f t="shared" si="0"/>
        <v>216642.35</v>
      </c>
      <c r="I8" s="17">
        <v>-192423.29</v>
      </c>
      <c r="J8" s="17">
        <v>-1524.51</v>
      </c>
      <c r="K8" s="18">
        <f>+H8+I8+J8</f>
        <v>22694.55</v>
      </c>
    </row>
    <row r="9" spans="1:15" x14ac:dyDescent="0.2">
      <c r="A9" s="13" t="s">
        <v>15</v>
      </c>
      <c r="B9" s="14" t="s">
        <v>16</v>
      </c>
      <c r="C9" s="15">
        <v>-155899.45000000001</v>
      </c>
      <c r="D9" s="15">
        <v>579528.77</v>
      </c>
      <c r="E9" s="15"/>
      <c r="F9" s="15"/>
      <c r="G9" s="15"/>
      <c r="H9" s="16">
        <f t="shared" si="0"/>
        <v>423629.32</v>
      </c>
      <c r="I9" s="17">
        <f>-413526.5-1000</f>
        <v>-414526.5</v>
      </c>
      <c r="J9" s="17">
        <v>-2162.5500000000002</v>
      </c>
      <c r="K9" s="18">
        <f>+H9+I9+J9</f>
        <v>6940.2700000000068</v>
      </c>
      <c r="O9">
        <f>2700*7</f>
        <v>18900</v>
      </c>
    </row>
    <row r="10" spans="1:15" x14ac:dyDescent="0.2">
      <c r="A10" s="13" t="s">
        <v>47</v>
      </c>
      <c r="B10" s="45" t="s">
        <v>46</v>
      </c>
      <c r="C10" s="15">
        <v>2732924.81</v>
      </c>
      <c r="D10" s="15">
        <v>19.52</v>
      </c>
      <c r="E10" s="15"/>
      <c r="F10" s="15"/>
      <c r="G10" s="15"/>
      <c r="H10" s="16">
        <f t="shared" si="0"/>
        <v>2732944.33</v>
      </c>
      <c r="I10" s="17">
        <v>-103208.55</v>
      </c>
      <c r="J10" s="17">
        <v>-916.08</v>
      </c>
      <c r="K10" s="18">
        <f>+H10+I10+J10-E10</f>
        <v>2628819.7000000002</v>
      </c>
    </row>
    <row r="11" spans="1:15" x14ac:dyDescent="0.2">
      <c r="A11" s="27" t="s">
        <v>17</v>
      </c>
      <c r="B11" s="21" t="s">
        <v>18</v>
      </c>
      <c r="C11" s="22">
        <v>384720.36</v>
      </c>
      <c r="D11" s="22"/>
      <c r="E11" s="22">
        <v>700822</v>
      </c>
      <c r="F11" s="22"/>
      <c r="G11" s="22"/>
      <c r="H11" s="46">
        <f t="shared" si="0"/>
        <v>1085542.3599999999</v>
      </c>
      <c r="I11" s="47">
        <v>-63850</v>
      </c>
      <c r="J11" s="47">
        <v>-367.86</v>
      </c>
      <c r="K11" s="48">
        <f>+H11+I11+J11</f>
        <v>1021324.4999999999</v>
      </c>
    </row>
    <row r="12" spans="1:15" x14ac:dyDescent="0.2">
      <c r="A12" s="13" t="s">
        <v>48</v>
      </c>
      <c r="B12" s="19" t="s">
        <v>49</v>
      </c>
      <c r="C12" s="15">
        <v>100156.76</v>
      </c>
      <c r="D12" s="15"/>
      <c r="E12" s="15"/>
      <c r="F12" s="15"/>
      <c r="G12" s="15"/>
      <c r="H12" s="16">
        <f t="shared" si="0"/>
        <v>100156.76</v>
      </c>
      <c r="I12" s="17"/>
      <c r="J12" s="17"/>
      <c r="K12" s="18">
        <f>+H12+I12</f>
        <v>100156.76</v>
      </c>
    </row>
    <row r="13" spans="1:15" x14ac:dyDescent="0.2">
      <c r="A13" s="13" t="s">
        <v>19</v>
      </c>
      <c r="B13" s="14" t="s">
        <v>20</v>
      </c>
      <c r="C13" s="23">
        <v>100873.18</v>
      </c>
      <c r="D13" s="15"/>
      <c r="E13" s="15"/>
      <c r="F13" s="15"/>
      <c r="G13" s="15"/>
      <c r="H13" s="43">
        <f t="shared" si="0"/>
        <v>100873.18</v>
      </c>
      <c r="I13" s="17">
        <v>-99586.81</v>
      </c>
      <c r="J13" s="17">
        <v>-973.97</v>
      </c>
      <c r="K13" s="42">
        <f>+H13+I13+J13</f>
        <v>312.39999999999532</v>
      </c>
    </row>
    <row r="14" spans="1:15" ht="22.5" x14ac:dyDescent="0.2">
      <c r="A14" s="20" t="s">
        <v>21</v>
      </c>
      <c r="B14" s="21" t="s">
        <v>22</v>
      </c>
      <c r="C14" s="22">
        <v>1034851.26</v>
      </c>
      <c r="D14" s="15">
        <f>3570+4600+12+98</f>
        <v>8280</v>
      </c>
      <c r="E14" s="15"/>
      <c r="F14" s="14"/>
      <c r="G14" s="14"/>
      <c r="H14" s="16">
        <f t="shared" si="0"/>
        <v>1043131.26</v>
      </c>
      <c r="I14" s="23">
        <v>-481238.7</v>
      </c>
      <c r="J14" s="24">
        <v>-758.37</v>
      </c>
      <c r="K14" s="18">
        <f>+H14+J14+I14</f>
        <v>561134.18999999994</v>
      </c>
    </row>
    <row r="15" spans="1:15" ht="22.5" x14ac:dyDescent="0.2">
      <c r="A15" s="25" t="s">
        <v>23</v>
      </c>
      <c r="B15" s="14" t="s">
        <v>24</v>
      </c>
      <c r="C15" s="15">
        <v>101856.88</v>
      </c>
      <c r="D15" s="15">
        <v>7.29</v>
      </c>
      <c r="E15" s="15"/>
      <c r="F15" s="15"/>
      <c r="G15" s="15"/>
      <c r="H15" s="16">
        <f t="shared" si="0"/>
        <v>101864.17</v>
      </c>
      <c r="I15" s="17">
        <v>-100843.04</v>
      </c>
      <c r="J15" s="17">
        <v>-1018.92</v>
      </c>
      <c r="K15" s="18">
        <f t="shared" ref="K15:K22" si="1">+H15+I15+J15</f>
        <v>2.2100000000046975</v>
      </c>
    </row>
    <row r="16" spans="1:15" ht="16.5" customHeight="1" x14ac:dyDescent="0.35">
      <c r="A16" s="27" t="s">
        <v>25</v>
      </c>
      <c r="B16" s="21" t="s">
        <v>26</v>
      </c>
      <c r="C16" s="22">
        <v>728.33</v>
      </c>
      <c r="D16" s="22"/>
      <c r="E16" s="22"/>
      <c r="F16" s="22"/>
      <c r="G16" s="22"/>
      <c r="H16" s="46">
        <f t="shared" si="0"/>
        <v>728.33</v>
      </c>
      <c r="I16" s="47"/>
      <c r="J16" s="47">
        <v>-328.78</v>
      </c>
      <c r="K16" s="48">
        <f t="shared" si="1"/>
        <v>399.55000000000007</v>
      </c>
      <c r="L16" s="26"/>
    </row>
    <row r="17" spans="1:12" ht="26.25" customHeight="1" x14ac:dyDescent="0.35">
      <c r="A17" s="13" t="s">
        <v>27</v>
      </c>
      <c r="B17" s="14" t="s">
        <v>28</v>
      </c>
      <c r="C17" s="15">
        <v>3674.31</v>
      </c>
      <c r="D17" s="15">
        <v>124000.4</v>
      </c>
      <c r="E17" s="15"/>
      <c r="F17" s="15"/>
      <c r="G17" s="15"/>
      <c r="H17" s="16">
        <f t="shared" si="0"/>
        <v>127674.70999999999</v>
      </c>
      <c r="I17" s="17">
        <v>-5162.91</v>
      </c>
      <c r="J17" s="17">
        <v>-419.2</v>
      </c>
      <c r="K17" s="18">
        <f t="shared" si="1"/>
        <v>122092.59999999999</v>
      </c>
      <c r="L17" s="26"/>
    </row>
    <row r="18" spans="1:12" ht="22.5" x14ac:dyDescent="0.2">
      <c r="A18" s="25" t="s">
        <v>44</v>
      </c>
      <c r="B18" s="14" t="s">
        <v>35</v>
      </c>
      <c r="C18" s="15">
        <v>58887.03</v>
      </c>
      <c r="D18" s="15">
        <f>900+500</f>
        <v>1400</v>
      </c>
      <c r="E18" s="15"/>
      <c r="F18" s="15"/>
      <c r="G18" s="15"/>
      <c r="H18" s="16">
        <f t="shared" si="0"/>
        <v>60287.03</v>
      </c>
      <c r="I18" s="17">
        <v>-59430.35</v>
      </c>
      <c r="J18" s="17">
        <v>-371.69</v>
      </c>
      <c r="K18" s="18">
        <f t="shared" si="1"/>
        <v>484.99000000000029</v>
      </c>
    </row>
    <row r="19" spans="1:12" x14ac:dyDescent="0.2">
      <c r="A19" s="27" t="s">
        <v>29</v>
      </c>
      <c r="B19" s="14" t="s">
        <v>30</v>
      </c>
      <c r="C19" s="15">
        <v>1478286.66</v>
      </c>
      <c r="D19" s="15">
        <v>22630.41</v>
      </c>
      <c r="E19" s="15"/>
      <c r="F19" s="15">
        <v>59925.25</v>
      </c>
      <c r="G19" s="14"/>
      <c r="H19" s="16">
        <f t="shared" si="0"/>
        <v>1560842.3199999998</v>
      </c>
      <c r="I19" s="17">
        <v>-517987.88</v>
      </c>
      <c r="J19" s="53">
        <v>0</v>
      </c>
      <c r="K19" s="18">
        <f t="shared" si="1"/>
        <v>1042854.4399999998</v>
      </c>
    </row>
    <row r="20" spans="1:12" x14ac:dyDescent="0.2">
      <c r="A20" s="13" t="s">
        <v>31</v>
      </c>
      <c r="B20" s="14" t="s">
        <v>32</v>
      </c>
      <c r="C20" s="50">
        <v>6502091.7800000003</v>
      </c>
      <c r="D20" s="29"/>
      <c r="E20" s="15"/>
      <c r="F20" s="15"/>
      <c r="G20" s="15"/>
      <c r="H20" s="16">
        <f t="shared" si="0"/>
        <v>6502091.7800000003</v>
      </c>
      <c r="I20" s="51">
        <v>731220.44</v>
      </c>
      <c r="J20" s="52">
        <v>942.18</v>
      </c>
      <c r="K20" s="18">
        <f>+H20-I20-J20</f>
        <v>5769929.1600000001</v>
      </c>
    </row>
    <row r="21" spans="1:12" x14ac:dyDescent="0.2">
      <c r="A21" s="13" t="s">
        <v>33</v>
      </c>
      <c r="B21" s="14" t="s">
        <v>34</v>
      </c>
      <c r="C21" s="15">
        <v>82076.09</v>
      </c>
      <c r="D21" s="15"/>
      <c r="E21" s="15"/>
      <c r="F21" s="15"/>
      <c r="G21" s="15"/>
      <c r="H21" s="16">
        <f t="shared" si="0"/>
        <v>82076.09</v>
      </c>
      <c r="I21" s="17">
        <v>-65000</v>
      </c>
      <c r="J21" s="17">
        <v>-403.5</v>
      </c>
      <c r="K21" s="18">
        <f t="shared" si="1"/>
        <v>16672.589999999997</v>
      </c>
    </row>
    <row r="22" spans="1:12" ht="13.5" thickBot="1" x14ac:dyDescent="0.25">
      <c r="A22" s="30" t="s">
        <v>36</v>
      </c>
      <c r="B22" s="31" t="s">
        <v>37</v>
      </c>
      <c r="C22" s="32">
        <v>501.91</v>
      </c>
      <c r="D22" s="32"/>
      <c r="E22" s="32"/>
      <c r="F22" s="32"/>
      <c r="G22" s="32"/>
      <c r="H22" s="33">
        <f t="shared" si="0"/>
        <v>501.91</v>
      </c>
      <c r="I22" s="34"/>
      <c r="J22" s="34">
        <v>-300</v>
      </c>
      <c r="K22" s="35">
        <f t="shared" si="1"/>
        <v>201.91000000000003</v>
      </c>
    </row>
    <row r="23" spans="1:12" x14ac:dyDescent="0.2">
      <c r="A23" s="36"/>
      <c r="B23" s="37"/>
      <c r="C23" s="38"/>
      <c r="D23" s="38"/>
      <c r="E23" s="38"/>
      <c r="F23" s="38"/>
      <c r="G23" s="38"/>
      <c r="H23" s="39"/>
      <c r="I23" s="40"/>
      <c r="J23" s="40"/>
      <c r="K23" s="39"/>
    </row>
    <row r="26" spans="1:12" x14ac:dyDescent="0.2">
      <c r="A26" s="201" t="s">
        <v>38</v>
      </c>
      <c r="B26" s="201"/>
      <c r="I26" s="201" t="s">
        <v>39</v>
      </c>
      <c r="J26" s="201"/>
      <c r="K26" s="201"/>
    </row>
    <row r="27" spans="1:12" x14ac:dyDescent="0.2">
      <c r="A27" s="41"/>
      <c r="I27" s="41"/>
    </row>
    <row r="28" spans="1:12" x14ac:dyDescent="0.2">
      <c r="A28" s="204" t="s">
        <v>40</v>
      </c>
      <c r="B28" s="204"/>
      <c r="I28" s="204" t="s">
        <v>41</v>
      </c>
      <c r="J28" s="204"/>
      <c r="K28" s="204"/>
    </row>
    <row r="29" spans="1:12" x14ac:dyDescent="0.2">
      <c r="A29" s="201" t="s">
        <v>42</v>
      </c>
      <c r="B29" s="201"/>
      <c r="I29" s="202" t="s">
        <v>43</v>
      </c>
      <c r="J29" s="202"/>
      <c r="K29" s="202"/>
    </row>
  </sheetData>
  <mergeCells count="9">
    <mergeCell ref="A29:B29"/>
    <mergeCell ref="I29:K29"/>
    <mergeCell ref="A1:K1"/>
    <mergeCell ref="A2:K2"/>
    <mergeCell ref="A3:K3"/>
    <mergeCell ref="A26:B26"/>
    <mergeCell ref="I26:K26"/>
    <mergeCell ref="A28:B28"/>
    <mergeCell ref="I28:K28"/>
  </mergeCells>
  <phoneticPr fontId="5" type="noConversion"/>
  <pageMargins left="0.31" right="0.78740157480314965" top="0.6" bottom="0.98425196850393704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topLeftCell="C4" workbookViewId="0">
      <selection activeCell="C25" sqref="C25"/>
    </sheetView>
  </sheetViews>
  <sheetFormatPr baseColWidth="10" defaultRowHeight="12.75" x14ac:dyDescent="0.2"/>
  <cols>
    <col min="1" max="1" width="20.42578125" customWidth="1"/>
    <col min="2" max="2" width="15.7109375" customWidth="1"/>
    <col min="3" max="3" width="12.140625" customWidth="1"/>
    <col min="4" max="4" width="10.7109375" customWidth="1"/>
    <col min="5" max="5" width="12" customWidth="1"/>
    <col min="6" max="6" width="11" customWidth="1"/>
    <col min="7" max="7" width="7" customWidth="1"/>
    <col min="9" max="9" width="13.28515625" customWidth="1"/>
    <col min="10" max="10" width="10.5703125" customWidth="1"/>
    <col min="11" max="11" width="11.7109375" customWidth="1"/>
    <col min="12" max="12" width="2.28515625" customWidth="1"/>
    <col min="13" max="13" width="10.140625" customWidth="1"/>
  </cols>
  <sheetData>
    <row r="1" spans="1:13" ht="15.75" x14ac:dyDescent="0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3" ht="15.75" x14ac:dyDescent="0.2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3" ht="15.75" x14ac:dyDescent="0.25">
      <c r="A3" s="203" t="s">
        <v>56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3.5" thickBot="1" x14ac:dyDescent="0.25"/>
    <row r="6" spans="1:13" ht="36.75" thickBot="1" x14ac:dyDescent="0.25">
      <c r="A6" s="2" t="s">
        <v>2</v>
      </c>
      <c r="B6" s="3" t="s">
        <v>3</v>
      </c>
      <c r="C6" s="4" t="s">
        <v>4</v>
      </c>
      <c r="D6" s="3" t="s">
        <v>45</v>
      </c>
      <c r="E6" s="3" t="s">
        <v>5</v>
      </c>
      <c r="F6" s="3" t="s">
        <v>6</v>
      </c>
      <c r="G6" s="3" t="s">
        <v>53</v>
      </c>
      <c r="H6" s="5" t="s">
        <v>7</v>
      </c>
      <c r="I6" s="3" t="s">
        <v>8</v>
      </c>
      <c r="J6" s="5" t="s">
        <v>9</v>
      </c>
      <c r="K6" s="6" t="s">
        <v>10</v>
      </c>
      <c r="M6" s="49" t="s">
        <v>50</v>
      </c>
    </row>
    <row r="7" spans="1:13" x14ac:dyDescent="0.2">
      <c r="A7" s="7" t="s">
        <v>11</v>
      </c>
      <c r="B7" s="8" t="s">
        <v>12</v>
      </c>
      <c r="C7" s="9">
        <v>127308.66</v>
      </c>
      <c r="D7" s="9">
        <v>28425.94</v>
      </c>
      <c r="E7" s="9"/>
      <c r="F7" s="9">
        <v>10000</v>
      </c>
      <c r="G7" s="9"/>
      <c r="H7" s="10">
        <f t="shared" ref="H7:H22" si="0">+C7+D7+E7+F7+G7</f>
        <v>165734.6</v>
      </c>
      <c r="I7" s="11">
        <v>-147993.29999999999</v>
      </c>
      <c r="J7" s="11">
        <v>-4016.07</v>
      </c>
      <c r="K7" s="12">
        <f>+H7+I7+J7</f>
        <v>13725.230000000018</v>
      </c>
      <c r="M7" t="s">
        <v>51</v>
      </c>
    </row>
    <row r="8" spans="1:13" x14ac:dyDescent="0.2">
      <c r="A8" s="13" t="s">
        <v>13</v>
      </c>
      <c r="B8" s="14" t="s">
        <v>14</v>
      </c>
      <c r="C8" s="15">
        <v>157192.67000000001</v>
      </c>
      <c r="D8" s="15">
        <v>59449.68</v>
      </c>
      <c r="E8" s="15"/>
      <c r="F8" s="15"/>
      <c r="G8" s="15"/>
      <c r="H8" s="16">
        <f t="shared" si="0"/>
        <v>216642.35</v>
      </c>
      <c r="I8" s="17">
        <v>-192423.29</v>
      </c>
      <c r="J8" s="17">
        <v>-1524.51</v>
      </c>
      <c r="K8" s="18">
        <f>+H8+I8+J8</f>
        <v>22694.55</v>
      </c>
      <c r="M8">
        <v>932</v>
      </c>
    </row>
    <row r="9" spans="1:13" x14ac:dyDescent="0.2">
      <c r="A9" s="13" t="s">
        <v>15</v>
      </c>
      <c r="B9" s="14" t="s">
        <v>16</v>
      </c>
      <c r="C9" s="15">
        <v>-155899.45000000001</v>
      </c>
      <c r="D9" s="15">
        <v>579528.77</v>
      </c>
      <c r="E9" s="15"/>
      <c r="F9" s="15"/>
      <c r="G9" s="15"/>
      <c r="H9" s="16">
        <f t="shared" si="0"/>
        <v>423629.32</v>
      </c>
      <c r="I9" s="17">
        <f>-413526.5-1000</f>
        <v>-414526.5</v>
      </c>
      <c r="J9" s="17">
        <v>-2162.5500000000002</v>
      </c>
      <c r="K9" s="18">
        <f>+H9+I9+J9</f>
        <v>6940.2700000000068</v>
      </c>
      <c r="M9">
        <v>1273</v>
      </c>
    </row>
    <row r="10" spans="1:13" x14ac:dyDescent="0.2">
      <c r="A10" s="13" t="s">
        <v>47</v>
      </c>
      <c r="B10" s="45" t="s">
        <v>46</v>
      </c>
      <c r="C10" s="15">
        <v>2732924.81</v>
      </c>
      <c r="D10" s="15">
        <v>19.52</v>
      </c>
      <c r="E10" s="15"/>
      <c r="F10" s="15"/>
      <c r="G10" s="15"/>
      <c r="H10" s="16">
        <f t="shared" si="0"/>
        <v>2732944.33</v>
      </c>
      <c r="I10" s="17">
        <v>-103208.55</v>
      </c>
      <c r="J10" s="17">
        <v>-916.08</v>
      </c>
      <c r="K10" s="18">
        <f>+H10+I10+J10-E10</f>
        <v>2628819.7000000002</v>
      </c>
      <c r="M10" t="s">
        <v>52</v>
      </c>
    </row>
    <row r="11" spans="1:13" x14ac:dyDescent="0.2">
      <c r="A11" s="27" t="s">
        <v>17</v>
      </c>
      <c r="B11" s="21" t="s">
        <v>18</v>
      </c>
      <c r="C11" s="22">
        <v>384720.36</v>
      </c>
      <c r="D11" s="22"/>
      <c r="E11" s="22">
        <v>700822</v>
      </c>
      <c r="F11" s="22"/>
      <c r="G11" s="22"/>
      <c r="H11" s="46">
        <f t="shared" si="0"/>
        <v>1085542.3599999999</v>
      </c>
      <c r="I11" s="47">
        <v>-63850</v>
      </c>
      <c r="J11" s="47">
        <v>-367.86</v>
      </c>
      <c r="K11" s="48">
        <f>+H11+I11+J11</f>
        <v>1021324.4999999999</v>
      </c>
      <c r="M11">
        <v>230</v>
      </c>
    </row>
    <row r="12" spans="1:13" x14ac:dyDescent="0.2">
      <c r="A12" s="13" t="s">
        <v>48</v>
      </c>
      <c r="B12" s="19" t="s">
        <v>49</v>
      </c>
      <c r="C12" s="15">
        <v>100156.76</v>
      </c>
      <c r="D12" s="15"/>
      <c r="E12" s="15"/>
      <c r="F12" s="15"/>
      <c r="G12" s="15"/>
      <c r="H12" s="16">
        <f t="shared" si="0"/>
        <v>100156.76</v>
      </c>
      <c r="I12" s="17"/>
      <c r="J12" s="17"/>
      <c r="K12" s="18">
        <f>+H12+I12</f>
        <v>100156.76</v>
      </c>
    </row>
    <row r="13" spans="1:13" x14ac:dyDescent="0.2">
      <c r="A13" s="13" t="s">
        <v>19</v>
      </c>
      <c r="B13" s="14" t="s">
        <v>20</v>
      </c>
      <c r="C13" s="23">
        <v>100873.18</v>
      </c>
      <c r="D13" s="15"/>
      <c r="E13" s="15"/>
      <c r="F13" s="15"/>
      <c r="G13" s="15"/>
      <c r="H13" s="43">
        <f t="shared" si="0"/>
        <v>100873.18</v>
      </c>
      <c r="I13" s="17">
        <v>-99586.81</v>
      </c>
      <c r="J13" s="17">
        <v>-973.97</v>
      </c>
      <c r="K13" s="42">
        <f t="shared" ref="K13:K22" si="1">+H13+I13+J13</f>
        <v>312.39999999999532</v>
      </c>
      <c r="M13">
        <v>49</v>
      </c>
    </row>
    <row r="14" spans="1:13" ht="22.5" x14ac:dyDescent="0.2">
      <c r="A14" s="20" t="s">
        <v>21</v>
      </c>
      <c r="B14" s="21" t="s">
        <v>22</v>
      </c>
      <c r="C14" s="22">
        <v>1034851.26</v>
      </c>
      <c r="D14" s="15">
        <f>3570+4600+12+98</f>
        <v>8280</v>
      </c>
      <c r="E14" s="15"/>
      <c r="F14" s="14"/>
      <c r="G14" s="14"/>
      <c r="H14" s="16">
        <f t="shared" si="0"/>
        <v>1043131.26</v>
      </c>
      <c r="I14" s="23">
        <v>-473238.7</v>
      </c>
      <c r="J14" s="24">
        <v>-758.37</v>
      </c>
      <c r="K14" s="18">
        <f>+H14+J14+I14</f>
        <v>569134.18999999994</v>
      </c>
      <c r="M14" t="s">
        <v>52</v>
      </c>
    </row>
    <row r="15" spans="1:13" ht="22.5" x14ac:dyDescent="0.2">
      <c r="A15" s="25" t="s">
        <v>23</v>
      </c>
      <c r="B15" s="14" t="s">
        <v>24</v>
      </c>
      <c r="C15" s="15">
        <v>101856.88</v>
      </c>
      <c r="D15" s="15"/>
      <c r="E15" s="15"/>
      <c r="F15" s="15"/>
      <c r="G15" s="15"/>
      <c r="H15" s="16">
        <f t="shared" si="0"/>
        <v>101856.88</v>
      </c>
      <c r="I15" s="17"/>
      <c r="J15" s="17"/>
      <c r="K15" s="18">
        <f t="shared" si="1"/>
        <v>101856.88</v>
      </c>
      <c r="M15">
        <v>51</v>
      </c>
    </row>
    <row r="16" spans="1:13" ht="16.5" customHeight="1" x14ac:dyDescent="0.35">
      <c r="A16" s="27" t="s">
        <v>25</v>
      </c>
      <c r="B16" s="21" t="s">
        <v>26</v>
      </c>
      <c r="C16" s="22">
        <v>302.45999999999998</v>
      </c>
      <c r="D16" s="22"/>
      <c r="E16" s="22"/>
      <c r="F16" s="22">
        <v>800</v>
      </c>
      <c r="G16" s="22">
        <v>305.89</v>
      </c>
      <c r="H16" s="46">
        <f t="shared" si="0"/>
        <v>1408.35</v>
      </c>
      <c r="I16" s="47"/>
      <c r="J16" s="47">
        <v>-680.02</v>
      </c>
      <c r="K16" s="48">
        <f t="shared" si="1"/>
        <v>728.32999999999993</v>
      </c>
      <c r="L16" s="26"/>
      <c r="M16" t="s">
        <v>54</v>
      </c>
    </row>
    <row r="17" spans="1:13" ht="26.25" customHeight="1" x14ac:dyDescent="0.35">
      <c r="A17" s="13" t="s">
        <v>27</v>
      </c>
      <c r="B17" s="14" t="s">
        <v>28</v>
      </c>
      <c r="C17" s="15">
        <v>5922.06</v>
      </c>
      <c r="D17" s="15"/>
      <c r="E17" s="15"/>
      <c r="F17" s="15"/>
      <c r="G17" s="15"/>
      <c r="H17" s="16">
        <f t="shared" si="0"/>
        <v>5922.06</v>
      </c>
      <c r="I17" s="17">
        <v>-2247.75</v>
      </c>
      <c r="J17" s="17"/>
      <c r="K17" s="18">
        <f t="shared" si="1"/>
        <v>3674.3100000000004</v>
      </c>
      <c r="L17" s="26"/>
      <c r="M17">
        <v>33</v>
      </c>
    </row>
    <row r="18" spans="1:13" ht="22.5" x14ac:dyDescent="0.2">
      <c r="A18" s="25" t="s">
        <v>44</v>
      </c>
      <c r="B18" s="14" t="s">
        <v>35</v>
      </c>
      <c r="C18" s="15">
        <v>58887.03</v>
      </c>
      <c r="D18" s="15"/>
      <c r="E18" s="15"/>
      <c r="F18" s="15"/>
      <c r="G18" s="15"/>
      <c r="H18" s="16">
        <f t="shared" si="0"/>
        <v>58887.03</v>
      </c>
      <c r="I18" s="17"/>
      <c r="J18" s="17"/>
      <c r="K18" s="18">
        <f t="shared" si="1"/>
        <v>58887.03</v>
      </c>
      <c r="M18">
        <v>28</v>
      </c>
    </row>
    <row r="19" spans="1:13" x14ac:dyDescent="0.2">
      <c r="A19" s="27" t="s">
        <v>29</v>
      </c>
      <c r="B19" s="14" t="s">
        <v>30</v>
      </c>
      <c r="C19" s="15">
        <v>1479078.89</v>
      </c>
      <c r="D19" s="15"/>
      <c r="E19" s="15"/>
      <c r="F19" s="14"/>
      <c r="G19" s="14"/>
      <c r="H19" s="16">
        <f t="shared" si="0"/>
        <v>1479078.89</v>
      </c>
      <c r="I19" s="17"/>
      <c r="J19" s="24">
        <v>-792.23</v>
      </c>
      <c r="K19" s="18">
        <f t="shared" si="1"/>
        <v>1478286.66</v>
      </c>
      <c r="M19" t="s">
        <v>52</v>
      </c>
    </row>
    <row r="20" spans="1:13" x14ac:dyDescent="0.2">
      <c r="A20" s="13" t="s">
        <v>31</v>
      </c>
      <c r="B20" s="14" t="s">
        <v>32</v>
      </c>
      <c r="C20" s="28">
        <v>6788549</v>
      </c>
      <c r="D20" s="29"/>
      <c r="E20" s="15"/>
      <c r="F20" s="15"/>
      <c r="G20" s="15"/>
      <c r="H20" s="16">
        <f t="shared" si="0"/>
        <v>6788549</v>
      </c>
      <c r="I20" s="44">
        <v>-286307.21999999997</v>
      </c>
      <c r="J20" s="17">
        <v>-150</v>
      </c>
      <c r="K20" s="18">
        <f t="shared" si="1"/>
        <v>6502091.7800000003</v>
      </c>
      <c r="M20">
        <v>32</v>
      </c>
    </row>
    <row r="21" spans="1:13" x14ac:dyDescent="0.2">
      <c r="A21" s="13" t="s">
        <v>33</v>
      </c>
      <c r="B21" s="14" t="s">
        <v>34</v>
      </c>
      <c r="C21" s="15">
        <v>82076.09</v>
      </c>
      <c r="D21" s="15"/>
      <c r="E21" s="15"/>
      <c r="F21" s="15"/>
      <c r="G21" s="15"/>
      <c r="H21" s="16">
        <f t="shared" si="0"/>
        <v>82076.09</v>
      </c>
      <c r="I21" s="17"/>
      <c r="J21" s="17"/>
      <c r="K21" s="18">
        <f t="shared" si="1"/>
        <v>82076.09</v>
      </c>
      <c r="M21">
        <v>61</v>
      </c>
    </row>
    <row r="22" spans="1:13" ht="13.5" thickBot="1" x14ac:dyDescent="0.25">
      <c r="A22" s="30" t="s">
        <v>36</v>
      </c>
      <c r="B22" s="31" t="s">
        <v>37</v>
      </c>
      <c r="C22" s="32">
        <v>501.91</v>
      </c>
      <c r="D22" s="32"/>
      <c r="E22" s="32"/>
      <c r="F22" s="32"/>
      <c r="G22" s="32"/>
      <c r="H22" s="33">
        <f t="shared" si="0"/>
        <v>501.91</v>
      </c>
      <c r="I22" s="34"/>
      <c r="J22" s="34"/>
      <c r="K22" s="35">
        <f t="shared" si="1"/>
        <v>501.91</v>
      </c>
      <c r="M22" t="s">
        <v>55</v>
      </c>
    </row>
    <row r="23" spans="1:13" x14ac:dyDescent="0.2">
      <c r="A23" s="36"/>
      <c r="B23" s="37"/>
      <c r="C23" s="38"/>
      <c r="D23" s="38"/>
      <c r="E23" s="38"/>
      <c r="F23" s="38"/>
      <c r="G23" s="38"/>
      <c r="H23" s="39"/>
      <c r="I23" s="40"/>
      <c r="J23" s="40"/>
      <c r="K23" s="39"/>
    </row>
    <row r="26" spans="1:13" x14ac:dyDescent="0.2">
      <c r="A26" s="201" t="s">
        <v>38</v>
      </c>
      <c r="B26" s="201"/>
      <c r="I26" s="201" t="s">
        <v>39</v>
      </c>
      <c r="J26" s="201"/>
      <c r="K26" s="201"/>
    </row>
    <row r="27" spans="1:13" x14ac:dyDescent="0.2">
      <c r="A27" s="41"/>
      <c r="I27" s="41"/>
    </row>
    <row r="28" spans="1:13" x14ac:dyDescent="0.2">
      <c r="A28" s="204" t="s">
        <v>40</v>
      </c>
      <c r="B28" s="204"/>
      <c r="I28" s="204" t="s">
        <v>41</v>
      </c>
      <c r="J28" s="204"/>
      <c r="K28" s="204"/>
    </row>
    <row r="29" spans="1:13" x14ac:dyDescent="0.2">
      <c r="A29" s="201" t="s">
        <v>42</v>
      </c>
      <c r="B29" s="201"/>
      <c r="I29" s="202" t="s">
        <v>43</v>
      </c>
      <c r="J29" s="202"/>
      <c r="K29" s="202"/>
    </row>
  </sheetData>
  <mergeCells count="9">
    <mergeCell ref="A28:B28"/>
    <mergeCell ref="I28:K28"/>
    <mergeCell ref="A29:B29"/>
    <mergeCell ref="I29:K29"/>
    <mergeCell ref="A1:K1"/>
    <mergeCell ref="A2:K2"/>
    <mergeCell ref="A3:K3"/>
    <mergeCell ref="A26:B26"/>
    <mergeCell ref="I26:K26"/>
  </mergeCells>
  <phoneticPr fontId="5" type="noConversion"/>
  <pageMargins left="0.31" right="0.78740157480314965" top="0.6" bottom="0.98425196850393704" header="0" footer="0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C58961295EC479880CE849C4524C8" ma:contentTypeVersion="10" ma:contentTypeDescription="Crear nuevo documento." ma:contentTypeScope="" ma:versionID="c808faa4960236352fbe0083d70048d0">
  <xsd:schema xmlns:xsd="http://www.w3.org/2001/XMLSchema" xmlns:xs="http://www.w3.org/2001/XMLSchema" xmlns:p="http://schemas.microsoft.com/office/2006/metadata/properties" xmlns:ns3="718184e8-f819-41aa-a9f7-6e228bc2f040" targetNamespace="http://schemas.microsoft.com/office/2006/metadata/properties" ma:root="true" ma:fieldsID="a58c4d9b6a097680bf649723e3b5f55a" ns3:_="">
    <xsd:import namespace="718184e8-f819-41aa-a9f7-6e228bc2f0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184e8-f819-41aa-a9f7-6e228bc2f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060FB0-8C23-4882-B033-81A2177F66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9192A1-9081-46BD-805A-14712C4CD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184e8-f819-41aa-a9f7-6e228bc2f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BB5A78-DDFA-4399-99E3-703541B0FB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718184e8-f819-41aa-a9f7-6e228bc2f0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6 NOV.2008</vt:lpstr>
      <vt:lpstr>11 NOV.2008</vt:lpstr>
      <vt:lpstr>13 NOV.2008</vt:lpstr>
      <vt:lpstr>DISPONIB.ACTUAL</vt:lpstr>
      <vt:lpstr>DISPONIBILIDAD AECID</vt:lpstr>
      <vt:lpstr>CONTROL PRESUP.CONSTRUCION</vt:lpstr>
      <vt:lpstr>RELACION CKS</vt:lpstr>
      <vt:lpstr>20 FEBRERO </vt:lpstr>
      <vt:lpstr>18 FEBRERO</vt:lpstr>
      <vt:lpstr>'18 FEBRERO'!Área_de_impresión</vt:lpstr>
      <vt:lpstr>'20 FEBRERO '!Área_de_impresión</vt:lpstr>
      <vt:lpstr>'6 NOV.2008'!Área_de_impresión</vt:lpstr>
      <vt:lpstr>DISPONIB.ACTUAL!Área_de_impresión</vt:lpstr>
      <vt:lpstr>'RELACION CKS'!Área_de_impresión</vt:lpstr>
      <vt:lpstr>'RELACION CKS'!Títulos_a_imprimir</vt:lpstr>
    </vt:vector>
  </TitlesOfParts>
  <Company>SEM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</dc:creator>
  <cp:lastModifiedBy>Ivelisse Vargas</cp:lastModifiedBy>
  <cp:lastPrinted>2021-10-21T14:46:47Z</cp:lastPrinted>
  <dcterms:created xsi:type="dcterms:W3CDTF">2007-07-16T13:48:44Z</dcterms:created>
  <dcterms:modified xsi:type="dcterms:W3CDTF">2021-10-21T14:58:06Z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0x010100550C58961295EC479880CE849C4524C8</vt:lpwstr>
  </property>
</Properties>
</file>